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5480" windowHeight="11640" activeTab="0"/>
  </bookViews>
  <sheets>
    <sheet name="Sheet1" sheetId="1" r:id="rId1"/>
    <sheet name="Sheet3" sheetId="2" r:id="rId2"/>
  </sheets>
  <definedNames>
    <definedName name="_xlnm.Print_Area" localSheetId="0">'Sheet1'!$A$1:$AH$62</definedName>
    <definedName name="_xlnm.Print_Titles" localSheetId="0">'Sheet1'!$A:$A,'Sheet1'!$1:$2</definedName>
  </definedNames>
  <calcPr fullCalcOnLoad="1"/>
</workbook>
</file>

<file path=xl/sharedStrings.xml><?xml version="1.0" encoding="utf-8"?>
<sst xmlns="http://schemas.openxmlformats.org/spreadsheetml/2006/main" count="121" uniqueCount="108">
  <si>
    <t>COUNTY</t>
  </si>
  <si>
    <t>TOTAL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</si>
  <si>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</si>
  <si>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</si>
  <si>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</si>
  <si>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</si>
  <si>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</si>
  <si>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</si>
  <si>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</si>
  <si>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</si>
  <si>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</si>
  <si>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</si>
  <si>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</si>
  <si>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</si>
  <si>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</si>
  <si>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</si>
  <si>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</si>
  <si>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</si>
  <si>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</si>
  <si>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</si>
  <si>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</si>
  <si>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</si>
  <si>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</si>
  <si>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</si>
  <si>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</si>
  <si>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</si>
  <si>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</si>
  <si>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</si>
  <si>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</si>
  <si>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</si>
  <si>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</si>
  <si>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</si>
  <si>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</si>
  <si>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</si>
  <si>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</si>
  <si>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</si>
  <si>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</si>
  <si>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</si>
  <si>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</si>
  <si>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</si>
  <si>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</si>
  <si>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</si>
  <si>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</si>
  <si>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</si>
  <si>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</si>
  <si>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</si>
  <si>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</si>
  <si>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</si>
  <si>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</si>
  <si>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</si>
  <si>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</si>
  <si>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</si>
  <si>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</si>
  <si>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</si>
  <si>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</si>
  <si>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</si>
  <si>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</si>
  <si>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</si>
  <si>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</si>
  <si>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COUNTER BALLOT</t>
  </si>
  <si>
    <t>ISSUED</t>
  </si>
  <si>
    <t>MILITARY</t>
  </si>
  <si>
    <t>OVERSEAS</t>
  </si>
  <si>
    <t>FEDERAL</t>
  </si>
  <si>
    <t>Santa Cruz</t>
  </si>
  <si>
    <t xml:space="preserve">VBM as Percentage of Statewide Ballots  </t>
  </si>
  <si>
    <t xml:space="preserve">Total Ballots Cast - Statewide </t>
  </si>
  <si>
    <t xml:space="preserve">Total Statewide Turnout  </t>
  </si>
  <si>
    <t xml:space="preserve">Provisional Ballots Cast as a percentage of Total Votes Cast  </t>
  </si>
  <si>
    <t xml:space="preserve">VBM Ballots Cast as % of Reg.  </t>
  </si>
  <si>
    <t xml:space="preserve">VBM Ballots Cast as a % of VBM Ballots Issued  </t>
  </si>
  <si>
    <t xml:space="preserve">Ballots Cast at Polls as a % of non VBM Voters </t>
  </si>
  <si>
    <t xml:space="preserve">  - Poll Voter Turnout</t>
  </si>
  <si>
    <t xml:space="preserve">  - VBM Voter Turnout</t>
  </si>
  <si>
    <t>REGISTRATION</t>
  </si>
  <si>
    <t>CAST AT POLLS</t>
  </si>
  <si>
    <t>MAIL REQUEST</t>
  </si>
  <si>
    <t>MAIL PRECINCT</t>
  </si>
  <si>
    <t>PERMANENT VBM</t>
  </si>
  <si>
    <t>VBM % OF REG.</t>
  </si>
  <si>
    <t>BY MAIL &amp; COUNTER</t>
  </si>
  <si>
    <t>VBM  AT POLLS</t>
  </si>
  <si>
    <t>RET. % OF REG.</t>
  </si>
  <si>
    <t>RET. % OF ISSUED</t>
  </si>
  <si>
    <t>% OF REG. (TOTAL)</t>
  </si>
  <si>
    <t>% OF REG. (PP ONLY)</t>
  </si>
  <si>
    <t>TOTAL CAST AT POLLS</t>
  </si>
  <si>
    <t>TOTAL BALLOTS CAST</t>
  </si>
  <si>
    <t>TOTAL % TURNOUT</t>
  </si>
  <si>
    <t>Update (Enter Date)</t>
  </si>
  <si>
    <r>
      <rPr>
        <b/>
        <sz val="10"/>
        <rFont val="Arial"/>
        <family val="2"/>
      </rPr>
      <t>FINAL</t>
    </r>
    <r>
      <rPr>
        <sz val="10"/>
        <rFont val="Arial"/>
        <family val="2"/>
      </rPr>
      <t xml:space="preserve"> (Enter 1 if Final)</t>
    </r>
  </si>
  <si>
    <t>CANVASS UPDATES</t>
  </si>
  <si>
    <t>TOTAL VALID RETURNED</t>
  </si>
  <si>
    <t>VALID PROV. BALLOTS</t>
  </si>
  <si>
    <t>% VBM OF TOTAL BALLOTS CAST</t>
  </si>
  <si>
    <t>% PP OF TOTAL BALLOTS CAST</t>
  </si>
  <si>
    <t xml:space="preserve">% VBM returned at polls on Election Day  </t>
  </si>
  <si>
    <t>% VBM returned by mail/counter (includes Election Day)</t>
  </si>
  <si>
    <t xml:space="preserve">Polls Ballots Cast at Polls as a % of Reg.  </t>
  </si>
  <si>
    <t xml:space="preserve"> - </t>
  </si>
  <si>
    <t xml:space="preserve">   </t>
  </si>
  <si>
    <t xml:space="preserve">   -   </t>
  </si>
  <si>
    <t xml:space="preserve">     -     </t>
  </si>
  <si>
    <t>N/A</t>
  </si>
  <si>
    <t>RETURNED VBM - ESTIMATED NUMBERS</t>
  </si>
  <si>
    <t>UNOFFICIAL BALLOTS CAST AT POLLS</t>
  </si>
  <si>
    <t>UNOFFICIAL TOTAL  STATISTICS</t>
  </si>
  <si>
    <t xml:space="preserve">        -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</si>
</sst>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double"/>
      <right style="thin"/>
      <top style="double"/>
      <bottom style="double"/>
    </border>
    <border>
      <left/>
      <right style="thin"/>
      <top style="double"/>
      <bottom style="double"/>
    </border>
    <border>
      <left style="thick"/>
      <right style="double"/>
      <top style="double"/>
      <bottom style="double"/>
    </border>
    <border>
      <left/>
      <right/>
      <top style="double"/>
      <bottom style="double"/>
    </border>
    <border>
      <left style="double"/>
      <right style="double"/>
      <top style="double"/>
      <bottom style="double"/>
    </border>
    <border>
      <left/>
      <right/>
      <top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/>
      <top style="thin"/>
      <bottom style="thin"/>
    </border>
    <border>
      <left style="thin"/>
      <right style="thin"/>
      <top style="thin"/>
      <bottom style="double"/>
    </border>
    <border>
      <left/>
      <right style="double"/>
      <top/>
      <bottom/>
    </border>
    <border>
      <left style="double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ck"/>
      <right/>
      <top/>
      <bottom style="thin"/>
    </border>
    <border>
      <left style="thin"/>
      <right style="double"/>
      <top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2" borderId="1" applyNumberFormat="0" applyAlignment="0" applyProtection="0"/>
    <xf numFmtId="0" fontId="8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8" borderId="0" applyNumberFormat="0" applyBorder="0" applyAlignment="0" applyProtection="0"/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41" fontId="2" fillId="6" borderId="10" xfId="0" applyNumberFormat="1" applyFont="1" applyFill="1" applyBorder="1" applyAlignment="1">
      <alignment horizontal="right" vertical="center"/>
    </xf>
    <xf numFmtId="41" fontId="2" fillId="6" borderId="11" xfId="0" applyNumberFormat="1" applyFont="1" applyFill="1" applyBorder="1" applyAlignment="1">
      <alignment vertical="center"/>
    </xf>
    <xf numFmtId="41" fontId="2" fillId="6" borderId="12" xfId="0" applyNumberFormat="1" applyFont="1" applyFill="1" applyBorder="1" applyAlignment="1">
      <alignment vertical="center"/>
    </xf>
    <xf numFmtId="10" fontId="2" fillId="6" borderId="13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1" fontId="0" fillId="0" borderId="0" xfId="0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1" fontId="3" fillId="0" borderId="0" xfId="0" applyNumberFormat="1" applyFont="1" applyBorder="1" applyAlignment="1">
      <alignment horizontal="right" vertical="center"/>
    </xf>
    <xf numFmtId="164" fontId="0" fillId="0" borderId="0" xfId="42" applyNumberFormat="1" applyFont="1" applyAlignment="1">
      <alignment/>
    </xf>
    <xf numFmtId="0" fontId="0" fillId="0" borderId="0" xfId="0" applyFont="1" applyAlignment="1">
      <alignment horizontal="right"/>
    </xf>
    <xf numFmtId="10" fontId="0" fillId="0" borderId="0" xfId="59" applyNumberFormat="1" applyFont="1" applyAlignment="1">
      <alignment/>
    </xf>
    <xf numFmtId="0" fontId="0" fillId="0" borderId="0" xfId="0" applyFont="1" applyAlignment="1" quotePrefix="1">
      <alignment/>
    </xf>
    <xf numFmtId="10" fontId="2" fillId="6" borderId="14" xfId="0" applyNumberFormat="1" applyFont="1" applyFill="1" applyBorder="1" applyAlignment="1">
      <alignment vertical="center"/>
    </xf>
    <xf numFmtId="10" fontId="0" fillId="0" borderId="15" xfId="0" applyNumberFormat="1" applyFont="1" applyBorder="1" applyAlignment="1">
      <alignment/>
    </xf>
    <xf numFmtId="0" fontId="0" fillId="0" borderId="0" xfId="0" applyFont="1" applyFill="1" applyAlignment="1">
      <alignment/>
    </xf>
    <xf numFmtId="41" fontId="3" fillId="18" borderId="16" xfId="0" applyNumberFormat="1" applyFont="1" applyFill="1" applyBorder="1" applyAlignment="1">
      <alignment horizontal="right" vertical="center"/>
    </xf>
    <xf numFmtId="41" fontId="3" fillId="18" borderId="17" xfId="0" applyNumberFormat="1" applyFont="1" applyFill="1" applyBorder="1" applyAlignment="1">
      <alignment vertical="center"/>
    </xf>
    <xf numFmtId="41" fontId="3" fillId="18" borderId="18" xfId="0" applyNumberFormat="1" applyFont="1" applyFill="1" applyBorder="1" applyAlignment="1">
      <alignment vertical="center"/>
    </xf>
    <xf numFmtId="41" fontId="3" fillId="18" borderId="18" xfId="0" applyNumberFormat="1" applyFont="1" applyFill="1" applyBorder="1" applyAlignment="1">
      <alignment horizontal="right" vertical="center"/>
    </xf>
    <xf numFmtId="41" fontId="3" fillId="18" borderId="19" xfId="0" applyNumberFormat="1" applyFont="1" applyFill="1" applyBorder="1" applyAlignment="1">
      <alignment vertical="center"/>
    </xf>
    <xf numFmtId="41" fontId="3" fillId="18" borderId="18" xfId="0" applyNumberFormat="1" applyFont="1" applyFill="1" applyBorder="1" applyAlignment="1">
      <alignment horizontal="center" vertical="center"/>
    </xf>
    <xf numFmtId="41" fontId="3" fillId="18" borderId="17" xfId="0" applyNumberFormat="1" applyFont="1" applyFill="1" applyBorder="1" applyAlignment="1">
      <alignment horizontal="center" vertical="center"/>
    </xf>
    <xf numFmtId="41" fontId="3" fillId="18" borderId="19" xfId="0" applyNumberFormat="1" applyFont="1" applyFill="1" applyBorder="1" applyAlignment="1">
      <alignment horizontal="right" vertical="center"/>
    </xf>
    <xf numFmtId="41" fontId="3" fillId="15" borderId="20" xfId="0" applyNumberFormat="1" applyFont="1" applyFill="1" applyBorder="1" applyAlignment="1">
      <alignment vertical="center"/>
    </xf>
    <xf numFmtId="41" fontId="3" fillId="15" borderId="18" xfId="0" applyNumberFormat="1" applyFont="1" applyFill="1" applyBorder="1" applyAlignment="1">
      <alignment vertical="center"/>
    </xf>
    <xf numFmtId="41" fontId="3" fillId="17" borderId="18" xfId="0" applyNumberFormat="1" applyFont="1" applyFill="1" applyBorder="1" applyAlignment="1">
      <alignment vertical="center"/>
    </xf>
    <xf numFmtId="41" fontId="22" fillId="17" borderId="18" xfId="0" applyNumberFormat="1" applyFont="1" applyFill="1" applyBorder="1" applyAlignment="1">
      <alignment vertical="center"/>
    </xf>
    <xf numFmtId="41" fontId="3" fillId="17" borderId="21" xfId="0" applyNumberFormat="1" applyFont="1" applyFill="1" applyBorder="1" applyAlignment="1">
      <alignment vertical="center"/>
    </xf>
    <xf numFmtId="41" fontId="22" fillId="17" borderId="21" xfId="0" applyNumberFormat="1" applyFont="1" applyFill="1" applyBorder="1" applyAlignment="1">
      <alignment vertical="center"/>
    </xf>
    <xf numFmtId="14" fontId="0" fillId="3" borderId="18" xfId="0" applyNumberFormat="1" applyFont="1" applyFill="1" applyBorder="1" applyAlignment="1">
      <alignment/>
    </xf>
    <xf numFmtId="0" fontId="21" fillId="3" borderId="18" xfId="0" applyFont="1" applyFill="1" applyBorder="1" applyAlignment="1">
      <alignment/>
    </xf>
    <xf numFmtId="0" fontId="21" fillId="3" borderId="18" xfId="0" applyFont="1" applyFill="1" applyBorder="1" applyAlignment="1">
      <alignment vertical="center"/>
    </xf>
    <xf numFmtId="14" fontId="21" fillId="3" borderId="18" xfId="0" applyNumberFormat="1" applyFont="1" applyFill="1" applyBorder="1" applyAlignment="1">
      <alignment/>
    </xf>
    <xf numFmtId="0" fontId="4" fillId="0" borderId="22" xfId="0" applyFont="1" applyFill="1" applyBorder="1" applyAlignment="1">
      <alignment vertical="center"/>
    </xf>
    <xf numFmtId="41" fontId="3" fillId="18" borderId="23" xfId="0" applyNumberFormat="1" applyFont="1" applyFill="1" applyBorder="1" applyAlignment="1">
      <alignment horizontal="right" vertical="center"/>
    </xf>
    <xf numFmtId="41" fontId="3" fillId="18" borderId="24" xfId="0" applyNumberFormat="1" applyFont="1" applyFill="1" applyBorder="1" applyAlignment="1">
      <alignment vertical="center"/>
    </xf>
    <xf numFmtId="41" fontId="3" fillId="18" borderId="25" xfId="0" applyNumberFormat="1" applyFont="1" applyFill="1" applyBorder="1" applyAlignment="1">
      <alignment vertical="center"/>
    </xf>
    <xf numFmtId="41" fontId="3" fillId="18" borderId="25" xfId="0" applyNumberFormat="1" applyFont="1" applyFill="1" applyBorder="1" applyAlignment="1">
      <alignment horizontal="right" vertical="center"/>
    </xf>
    <xf numFmtId="41" fontId="3" fillId="15" borderId="26" xfId="0" applyNumberFormat="1" applyFont="1" applyFill="1" applyBorder="1" applyAlignment="1">
      <alignment vertical="center"/>
    </xf>
    <xf numFmtId="41" fontId="3" fillId="15" borderId="25" xfId="0" applyNumberFormat="1" applyFont="1" applyFill="1" applyBorder="1" applyAlignment="1">
      <alignment vertical="center"/>
    </xf>
    <xf numFmtId="10" fontId="3" fillId="15" borderId="27" xfId="0" applyNumberFormat="1" applyFont="1" applyFill="1" applyBorder="1" applyAlignment="1">
      <alignment vertical="center"/>
    </xf>
    <xf numFmtId="41" fontId="3" fillId="17" borderId="25" xfId="0" applyNumberFormat="1" applyFont="1" applyFill="1" applyBorder="1" applyAlignment="1">
      <alignment vertical="center"/>
    </xf>
    <xf numFmtId="41" fontId="22" fillId="17" borderId="25" xfId="0" applyNumberFormat="1" applyFont="1" applyFill="1" applyBorder="1" applyAlignment="1">
      <alignment vertical="center"/>
    </xf>
    <xf numFmtId="41" fontId="3" fillId="19" borderId="25" xfId="0" applyNumberFormat="1" applyFont="1" applyFill="1" applyBorder="1" applyAlignment="1">
      <alignment vertical="center"/>
    </xf>
    <xf numFmtId="14" fontId="0" fillId="3" borderId="25" xfId="0" applyNumberFormat="1" applyFont="1" applyFill="1" applyBorder="1" applyAlignment="1">
      <alignment/>
    </xf>
    <xf numFmtId="0" fontId="21" fillId="3" borderId="25" xfId="0" applyFont="1" applyFill="1" applyBorder="1" applyAlignment="1">
      <alignment/>
    </xf>
    <xf numFmtId="0" fontId="2" fillId="16" borderId="14" xfId="0" applyFont="1" applyFill="1" applyBorder="1" applyAlignment="1">
      <alignment horizontal="center" vertical="center"/>
    </xf>
    <xf numFmtId="41" fontId="2" fillId="9" borderId="14" xfId="0" applyNumberFormat="1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 shrinkToFit="1"/>
    </xf>
    <xf numFmtId="10" fontId="2" fillId="9" borderId="14" xfId="0" applyNumberFormat="1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 vertical="center" wrapText="1"/>
    </xf>
    <xf numFmtId="0" fontId="2" fillId="21" borderId="14" xfId="0" applyFont="1" applyFill="1" applyBorder="1" applyAlignment="1">
      <alignment horizontal="center" vertical="center" wrapText="1"/>
    </xf>
    <xf numFmtId="0" fontId="0" fillId="22" borderId="14" xfId="0" applyFont="1" applyFill="1" applyBorder="1" applyAlignment="1">
      <alignment horizontal="center" wrapText="1"/>
    </xf>
    <xf numFmtId="4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3" fontId="0" fillId="0" borderId="0" xfId="0" applyNumberFormat="1" applyFont="1" applyAlignment="1">
      <alignment/>
    </xf>
    <xf numFmtId="10" fontId="3" fillId="17" borderId="28" xfId="0" applyNumberFormat="1" applyFont="1" applyFill="1" applyBorder="1" applyAlignment="1">
      <alignment vertical="center"/>
    </xf>
    <xf numFmtId="10" fontId="3" fillId="6" borderId="28" xfId="0" applyNumberFormat="1" applyFont="1" applyFill="1" applyBorder="1" applyAlignment="1">
      <alignment vertical="center"/>
    </xf>
    <xf numFmtId="10" fontId="3" fillId="19" borderId="28" xfId="0" applyNumberFormat="1" applyFont="1" applyFill="1" applyBorder="1" applyAlignment="1">
      <alignment vertical="center"/>
    </xf>
    <xf numFmtId="10" fontId="3" fillId="15" borderId="29" xfId="0" applyNumberFormat="1" applyFont="1" applyFill="1" applyBorder="1" applyAlignment="1">
      <alignment vertical="center"/>
    </xf>
    <xf numFmtId="0" fontId="2" fillId="7" borderId="30" xfId="0" applyFont="1" applyFill="1" applyBorder="1" applyAlignment="1">
      <alignment horizontal="center" vertical="center" wrapText="1"/>
    </xf>
    <xf numFmtId="10" fontId="3" fillId="15" borderId="31" xfId="0" applyNumberFormat="1" applyFont="1" applyFill="1" applyBorder="1" applyAlignment="1">
      <alignment vertical="center"/>
    </xf>
    <xf numFmtId="10" fontId="3" fillId="15" borderId="18" xfId="0" applyNumberFormat="1" applyFont="1" applyFill="1" applyBorder="1" applyAlignment="1">
      <alignment vertical="center"/>
    </xf>
    <xf numFmtId="41" fontId="3" fillId="18" borderId="32" xfId="0" applyNumberFormat="1" applyFont="1" applyFill="1" applyBorder="1" applyAlignment="1">
      <alignment horizontal="right" vertical="center"/>
    </xf>
    <xf numFmtId="41" fontId="3" fillId="18" borderId="33" xfId="0" applyNumberFormat="1" applyFont="1" applyFill="1" applyBorder="1" applyAlignment="1">
      <alignment vertical="center"/>
    </xf>
    <xf numFmtId="41" fontId="3" fillId="18" borderId="31" xfId="0" applyNumberFormat="1" applyFont="1" applyFill="1" applyBorder="1" applyAlignment="1">
      <alignment vertical="center"/>
    </xf>
    <xf numFmtId="41" fontId="3" fillId="18" borderId="31" xfId="0" applyNumberFormat="1" applyFont="1" applyFill="1" applyBorder="1" applyAlignment="1">
      <alignment horizontal="right" vertical="center"/>
    </xf>
    <xf numFmtId="0" fontId="3" fillId="0" borderId="34" xfId="0" applyFont="1" applyBorder="1" applyAlignment="1">
      <alignment horizontal="right"/>
    </xf>
    <xf numFmtId="3" fontId="3" fillId="0" borderId="34" xfId="0" applyNumberFormat="1" applyFont="1" applyBorder="1" applyAlignment="1">
      <alignment horizontal="right"/>
    </xf>
    <xf numFmtId="3" fontId="3" fillId="0" borderId="34" xfId="0" applyNumberFormat="1" applyFont="1" applyFill="1" applyBorder="1" applyAlignment="1">
      <alignment horizontal="right"/>
    </xf>
    <xf numFmtId="3" fontId="3" fillId="0" borderId="35" xfId="0" applyNumberFormat="1" applyFont="1" applyFill="1" applyBorder="1" applyAlignment="1">
      <alignment horizontal="right"/>
    </xf>
    <xf numFmtId="0" fontId="2" fillId="6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3" fontId="3" fillId="0" borderId="39" xfId="0" applyNumberFormat="1" applyFont="1" applyBorder="1" applyAlignment="1">
      <alignment horizontal="right"/>
    </xf>
    <xf numFmtId="0" fontId="2" fillId="16" borderId="30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41" fontId="3" fillId="18" borderId="41" xfId="0" applyNumberFormat="1" applyFont="1" applyFill="1" applyBorder="1" applyAlignment="1">
      <alignment vertical="center"/>
    </xf>
    <xf numFmtId="41" fontId="3" fillId="18" borderId="42" xfId="0" applyNumberFormat="1" applyFont="1" applyFill="1" applyBorder="1" applyAlignment="1">
      <alignment vertical="center"/>
    </xf>
    <xf numFmtId="41" fontId="3" fillId="18" borderId="43" xfId="0" applyNumberFormat="1" applyFont="1" applyFill="1" applyBorder="1" applyAlignment="1">
      <alignment horizontal="right" vertical="center"/>
    </xf>
    <xf numFmtId="41" fontId="3" fillId="18" borderId="44" xfId="0" applyNumberFormat="1" applyFont="1" applyFill="1" applyBorder="1" applyAlignment="1">
      <alignment vertical="center"/>
    </xf>
    <xf numFmtId="10" fontId="3" fillId="18" borderId="45" xfId="0" applyNumberFormat="1" applyFont="1" applyFill="1" applyBorder="1" applyAlignment="1">
      <alignment vertical="center"/>
    </xf>
    <xf numFmtId="10" fontId="3" fillId="18" borderId="46" xfId="0" applyNumberFormat="1" applyFont="1" applyFill="1" applyBorder="1" applyAlignment="1">
      <alignment vertical="center"/>
    </xf>
    <xf numFmtId="0" fontId="2" fillId="9" borderId="30" xfId="0" applyFont="1" applyFill="1" applyBorder="1" applyAlignment="1">
      <alignment vertical="center"/>
    </xf>
    <xf numFmtId="10" fontId="2" fillId="6" borderId="12" xfId="0" applyNumberFormat="1" applyFont="1" applyFill="1" applyBorder="1" applyAlignment="1">
      <alignment vertical="center"/>
    </xf>
    <xf numFmtId="0" fontId="4" fillId="17" borderId="47" xfId="0" applyFont="1" applyFill="1" applyBorder="1" applyAlignment="1">
      <alignment horizontal="center" vertical="center"/>
    </xf>
    <xf numFmtId="0" fontId="4" fillId="17" borderId="13" xfId="0" applyFont="1" applyFill="1" applyBorder="1" applyAlignment="1">
      <alignment horizontal="center" vertical="center"/>
    </xf>
    <xf numFmtId="0" fontId="4" fillId="17" borderId="11" xfId="0" applyFont="1" applyFill="1" applyBorder="1" applyAlignment="1">
      <alignment horizontal="center" vertical="center"/>
    </xf>
    <xf numFmtId="0" fontId="4" fillId="18" borderId="48" xfId="0" applyFont="1" applyFill="1" applyBorder="1" applyAlignment="1">
      <alignment horizontal="center" vertical="center"/>
    </xf>
    <xf numFmtId="0" fontId="4" fillId="18" borderId="49" xfId="0" applyFont="1" applyFill="1" applyBorder="1" applyAlignment="1">
      <alignment horizontal="center" vertical="center"/>
    </xf>
    <xf numFmtId="0" fontId="4" fillId="18" borderId="5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4" fillId="15" borderId="48" xfId="0" applyFont="1" applyFill="1" applyBorder="1" applyAlignment="1">
      <alignment horizontal="center" vertical="center"/>
    </xf>
    <xf numFmtId="0" fontId="4" fillId="15" borderId="49" xfId="0" applyFont="1" applyFill="1" applyBorder="1" applyAlignment="1">
      <alignment horizontal="center" vertical="center"/>
    </xf>
    <xf numFmtId="0" fontId="4" fillId="15" borderId="5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6"/>
  <sheetViews>
    <sheetView tabSelected="1" view="pageBreakPreview" zoomScaleSheetLayoutView="100" zoomScalePageLayoutView="0" workbookViewId="0" topLeftCell="L1">
      <pane ySplit="1590" topLeftCell="BM35" activePane="bottomLeft" state="split"/>
      <selection pane="topLeft" activeCell="AF2" sqref="AF2"/>
      <selection pane="bottomLeft" activeCell="R46" sqref="R46"/>
    </sheetView>
  </sheetViews>
  <sheetFormatPr defaultColWidth="9.140625" defaultRowHeight="12.75"/>
  <cols>
    <col min="1" max="1" width="14.28125" style="2" bestFit="1" customWidth="1"/>
    <col min="2" max="2" width="13.140625" style="2" bestFit="1" customWidth="1"/>
    <col min="3" max="3" width="11.8515625" style="2" customWidth="1"/>
    <col min="4" max="4" width="10.7109375" style="2" customWidth="1"/>
    <col min="5" max="5" width="11.421875" style="2" customWidth="1"/>
    <col min="6" max="8" width="10.00390625" style="2" customWidth="1"/>
    <col min="9" max="9" width="10.8515625" style="2" customWidth="1"/>
    <col min="10" max="10" width="10.00390625" style="2" customWidth="1"/>
    <col min="11" max="11" width="10.00390625" style="8" customWidth="1"/>
    <col min="12" max="12" width="10.8515625" style="2" customWidth="1"/>
    <col min="13" max="13" width="9.8515625" style="2" customWidth="1"/>
    <col min="14" max="14" width="10.57421875" style="2" customWidth="1"/>
    <col min="15" max="15" width="10.00390625" style="2" customWidth="1"/>
    <col min="16" max="16" width="10.8515625" style="2" customWidth="1"/>
    <col min="17" max="18" width="10.7109375" style="2" customWidth="1"/>
    <col min="19" max="19" width="12.140625" style="2" customWidth="1"/>
    <col min="20" max="21" width="10.7109375" style="2" customWidth="1"/>
    <col min="22" max="22" width="14.00390625" style="2" customWidth="1"/>
    <col min="23" max="25" width="10.7109375" style="2" customWidth="1"/>
    <col min="26" max="33" width="11.28125" style="2" customWidth="1"/>
    <col min="34" max="34" width="11.7109375" style="2" customWidth="1"/>
    <col min="35" max="16384" width="9.140625" style="2" customWidth="1"/>
  </cols>
  <sheetData>
    <row r="1" spans="1:34" ht="17.25" thickBot="1" thickTop="1">
      <c r="A1" s="20"/>
      <c r="B1" s="39"/>
      <c r="C1" s="98" t="s">
        <v>60</v>
      </c>
      <c r="D1" s="99"/>
      <c r="E1" s="99"/>
      <c r="F1" s="99"/>
      <c r="G1" s="99"/>
      <c r="H1" s="99"/>
      <c r="I1" s="99"/>
      <c r="J1" s="99"/>
      <c r="K1" s="100"/>
      <c r="L1" s="102" t="s">
        <v>104</v>
      </c>
      <c r="M1" s="103"/>
      <c r="N1" s="103"/>
      <c r="O1" s="103"/>
      <c r="P1" s="104"/>
      <c r="Q1" s="95" t="s">
        <v>105</v>
      </c>
      <c r="R1" s="96"/>
      <c r="S1" s="96"/>
      <c r="T1" s="96"/>
      <c r="U1" s="97"/>
      <c r="V1" s="95" t="s">
        <v>106</v>
      </c>
      <c r="W1" s="96"/>
      <c r="X1" s="96"/>
      <c r="Y1" s="96"/>
      <c r="Z1" s="101" t="s">
        <v>91</v>
      </c>
      <c r="AA1" s="101"/>
      <c r="AB1" s="101"/>
      <c r="AC1" s="101"/>
      <c r="AD1" s="101"/>
      <c r="AE1" s="101"/>
      <c r="AF1" s="101"/>
      <c r="AG1" s="101"/>
      <c r="AH1" s="101"/>
    </row>
    <row r="2" spans="1:34" ht="53.25" customHeight="1" thickBot="1" thickTop="1">
      <c r="A2" s="85" t="s">
        <v>0</v>
      </c>
      <c r="B2" s="52" t="s">
        <v>74</v>
      </c>
      <c r="C2" s="53" t="s">
        <v>59</v>
      </c>
      <c r="D2" s="54" t="s">
        <v>76</v>
      </c>
      <c r="E2" s="54" t="s">
        <v>77</v>
      </c>
      <c r="F2" s="55" t="s">
        <v>63</v>
      </c>
      <c r="G2" s="55" t="s">
        <v>61</v>
      </c>
      <c r="H2" s="56" t="s">
        <v>62</v>
      </c>
      <c r="I2" s="54" t="s">
        <v>78</v>
      </c>
      <c r="J2" s="93" t="s">
        <v>1</v>
      </c>
      <c r="K2" s="57" t="s">
        <v>79</v>
      </c>
      <c r="L2" s="58" t="s">
        <v>80</v>
      </c>
      <c r="M2" s="58" t="s">
        <v>81</v>
      </c>
      <c r="N2" s="58" t="s">
        <v>92</v>
      </c>
      <c r="O2" s="69" t="s">
        <v>82</v>
      </c>
      <c r="P2" s="58" t="s">
        <v>83</v>
      </c>
      <c r="Q2" s="59" t="s">
        <v>75</v>
      </c>
      <c r="R2" s="59" t="s">
        <v>93</v>
      </c>
      <c r="S2" s="59" t="s">
        <v>86</v>
      </c>
      <c r="T2" s="59" t="s">
        <v>84</v>
      </c>
      <c r="U2" s="59" t="s">
        <v>85</v>
      </c>
      <c r="V2" s="60" t="s">
        <v>87</v>
      </c>
      <c r="W2" s="60" t="s">
        <v>94</v>
      </c>
      <c r="X2" s="60" t="s">
        <v>95</v>
      </c>
      <c r="Y2" s="60" t="s">
        <v>88</v>
      </c>
      <c r="Z2" s="61" t="s">
        <v>89</v>
      </c>
      <c r="AA2" s="61" t="s">
        <v>89</v>
      </c>
      <c r="AB2" s="61" t="s">
        <v>89</v>
      </c>
      <c r="AC2" s="61" t="s">
        <v>89</v>
      </c>
      <c r="AD2" s="61" t="s">
        <v>89</v>
      </c>
      <c r="AE2" s="61" t="s">
        <v>89</v>
      </c>
      <c r="AF2" s="61" t="s">
        <v>89</v>
      </c>
      <c r="AG2" s="61" t="s">
        <v>89</v>
      </c>
      <c r="AH2" s="61" t="s">
        <v>90</v>
      </c>
    </row>
    <row r="3" spans="1:34" ht="14.25" thickBot="1" thickTop="1">
      <c r="A3" s="86" t="s">
        <v>2</v>
      </c>
      <c r="B3" s="84">
        <v>765885</v>
      </c>
      <c r="C3" s="40">
        <v>2037</v>
      </c>
      <c r="D3" s="41">
        <v>7203</v>
      </c>
      <c r="E3" s="42">
        <v>17310</v>
      </c>
      <c r="F3" s="42">
        <v>3048</v>
      </c>
      <c r="G3" s="43">
        <v>738</v>
      </c>
      <c r="H3" s="42">
        <v>2023</v>
      </c>
      <c r="I3" s="87">
        <v>353996</v>
      </c>
      <c r="J3" s="23">
        <f aca="true" t="shared" si="0" ref="J3:J60">SUM(C3:I3)</f>
        <v>386355</v>
      </c>
      <c r="K3" s="91">
        <f>J3/B3</f>
        <v>0.5044556297616483</v>
      </c>
      <c r="L3" s="44">
        <v>262098</v>
      </c>
      <c r="M3" s="45"/>
      <c r="N3" s="30">
        <f aca="true" t="shared" si="1" ref="N3:N60">L3+M3</f>
        <v>262098</v>
      </c>
      <c r="O3" s="71">
        <f>N3/B3</f>
        <v>0.3422158679175072</v>
      </c>
      <c r="P3" s="68">
        <f>N3/J3</f>
        <v>0.6783864580502388</v>
      </c>
      <c r="Q3" s="47">
        <v>214947</v>
      </c>
      <c r="R3" s="48"/>
      <c r="S3" s="47">
        <f>Q3+R3</f>
        <v>214947</v>
      </c>
      <c r="T3" s="65">
        <f aca="true" t="shared" si="2" ref="T3:T58">S3/B3</f>
        <v>0.2806517949822754</v>
      </c>
      <c r="U3" s="65">
        <f aca="true" t="shared" si="3" ref="U3:U58">S3/(B3-I3)</f>
        <v>0.5218566167098417</v>
      </c>
      <c r="V3" s="49">
        <f>S3+N3</f>
        <v>477045</v>
      </c>
      <c r="W3" s="67">
        <f>N3/V3</f>
        <v>0.5494198660503726</v>
      </c>
      <c r="X3" s="67">
        <f>S3/V3</f>
        <v>0.45058013394962737</v>
      </c>
      <c r="Y3" s="67">
        <f aca="true" t="shared" si="4" ref="Y3:Y34">+V3/B3</f>
        <v>0.6228676628997826</v>
      </c>
      <c r="Z3" s="50">
        <v>40493</v>
      </c>
      <c r="AA3" s="50">
        <v>40500</v>
      </c>
      <c r="AB3" s="50"/>
      <c r="AC3" s="50"/>
      <c r="AD3" s="50"/>
      <c r="AE3" s="50"/>
      <c r="AF3" s="50"/>
      <c r="AG3" s="50"/>
      <c r="AH3" s="51">
        <v>1</v>
      </c>
    </row>
    <row r="4" spans="1:34" ht="14.25" thickBot="1" thickTop="1">
      <c r="A4" s="81" t="s">
        <v>3</v>
      </c>
      <c r="B4" s="76">
        <v>733</v>
      </c>
      <c r="C4" s="21"/>
      <c r="D4" s="22"/>
      <c r="E4" s="23">
        <v>733</v>
      </c>
      <c r="F4" s="23"/>
      <c r="G4" s="24"/>
      <c r="H4" s="23"/>
      <c r="I4" s="88"/>
      <c r="J4" s="23">
        <f t="shared" si="0"/>
        <v>733</v>
      </c>
      <c r="K4" s="92">
        <f aca="true" t="shared" si="5" ref="K4:K60">J4/B4</f>
        <v>1</v>
      </c>
      <c r="L4" s="29">
        <v>566</v>
      </c>
      <c r="M4" s="30"/>
      <c r="N4" s="30">
        <f t="shared" si="1"/>
        <v>566</v>
      </c>
      <c r="O4" s="71">
        <f aca="true" t="shared" si="6" ref="O4:O60">N4/B4</f>
        <v>0.772169167803547</v>
      </c>
      <c r="P4" s="68">
        <f aca="true" t="shared" si="7" ref="P4:P60">N4/J4</f>
        <v>0.772169167803547</v>
      </c>
      <c r="Q4" s="31">
        <v>0</v>
      </c>
      <c r="R4" s="32"/>
      <c r="S4" s="47">
        <f aca="true" t="shared" si="8" ref="S4:S61">Q4+R4</f>
        <v>0</v>
      </c>
      <c r="T4" s="65">
        <f t="shared" si="2"/>
        <v>0</v>
      </c>
      <c r="U4" s="65">
        <f t="shared" si="3"/>
        <v>0</v>
      </c>
      <c r="V4" s="49">
        <f aca="true" t="shared" si="9" ref="V4:V61">S4+N4</f>
        <v>566</v>
      </c>
      <c r="W4" s="67">
        <f aca="true" t="shared" si="10" ref="W4:W61">N4/V4</f>
        <v>1</v>
      </c>
      <c r="X4" s="67">
        <f aca="true" t="shared" si="11" ref="X4:X61">S4/V4</f>
        <v>0</v>
      </c>
      <c r="Y4" s="67">
        <f t="shared" si="4"/>
        <v>0.772169167803547</v>
      </c>
      <c r="Z4" s="35">
        <v>40486</v>
      </c>
      <c r="AA4" s="35"/>
      <c r="AB4" s="35"/>
      <c r="AC4" s="35"/>
      <c r="AD4" s="35"/>
      <c r="AE4" s="35"/>
      <c r="AF4" s="35"/>
      <c r="AG4" s="35"/>
      <c r="AH4" s="36">
        <v>1</v>
      </c>
    </row>
    <row r="5" spans="1:34" ht="14.25" thickBot="1" thickTop="1">
      <c r="A5" s="81" t="s">
        <v>4</v>
      </c>
      <c r="B5" s="77">
        <v>21354</v>
      </c>
      <c r="C5" s="21">
        <v>138</v>
      </c>
      <c r="D5" s="22">
        <v>674</v>
      </c>
      <c r="E5" s="23">
        <v>53</v>
      </c>
      <c r="F5" s="23">
        <v>16</v>
      </c>
      <c r="G5" s="24">
        <v>27</v>
      </c>
      <c r="H5" s="23">
        <v>8</v>
      </c>
      <c r="I5" s="88">
        <v>11236</v>
      </c>
      <c r="J5" s="23">
        <f t="shared" si="0"/>
        <v>12152</v>
      </c>
      <c r="K5" s="92">
        <f t="shared" si="5"/>
        <v>0.5690737098435891</v>
      </c>
      <c r="L5" s="29">
        <v>8397</v>
      </c>
      <c r="M5" s="30">
        <v>1347</v>
      </c>
      <c r="N5" s="30">
        <f t="shared" si="1"/>
        <v>9744</v>
      </c>
      <c r="O5" s="71">
        <f t="shared" si="6"/>
        <v>0.4563079516718179</v>
      </c>
      <c r="P5" s="68">
        <f t="shared" si="7"/>
        <v>0.8018433179723502</v>
      </c>
      <c r="Q5" s="31">
        <v>6603</v>
      </c>
      <c r="R5" s="32">
        <v>219</v>
      </c>
      <c r="S5" s="47">
        <f t="shared" si="8"/>
        <v>6822</v>
      </c>
      <c r="T5" s="65">
        <f t="shared" si="2"/>
        <v>0.31947176173082326</v>
      </c>
      <c r="U5" s="65">
        <f t="shared" si="3"/>
        <v>0.6742439217236608</v>
      </c>
      <c r="V5" s="49">
        <f t="shared" si="9"/>
        <v>16566</v>
      </c>
      <c r="W5" s="67">
        <f t="shared" si="10"/>
        <v>0.5881926838102137</v>
      </c>
      <c r="X5" s="67">
        <f t="shared" si="11"/>
        <v>0.41180731618978633</v>
      </c>
      <c r="Y5" s="67">
        <f t="shared" si="4"/>
        <v>0.7757797134026412</v>
      </c>
      <c r="Z5" s="35">
        <v>40494</v>
      </c>
      <c r="AA5" s="35"/>
      <c r="AB5" s="35"/>
      <c r="AC5" s="35"/>
      <c r="AD5" s="35"/>
      <c r="AE5" s="35"/>
      <c r="AF5" s="35"/>
      <c r="AG5" s="35"/>
      <c r="AH5" s="36">
        <v>1</v>
      </c>
    </row>
    <row r="6" spans="1:35" s="20" customFormat="1" ht="14.25" thickBot="1" thickTop="1">
      <c r="A6" s="82" t="s">
        <v>5</v>
      </c>
      <c r="B6" s="78">
        <v>115737</v>
      </c>
      <c r="C6" s="21">
        <v>327</v>
      </c>
      <c r="D6" s="22">
        <v>6771</v>
      </c>
      <c r="E6" s="23">
        <v>6318</v>
      </c>
      <c r="F6" s="23">
        <v>138</v>
      </c>
      <c r="G6" s="24">
        <v>220</v>
      </c>
      <c r="H6" s="23">
        <v>138</v>
      </c>
      <c r="I6" s="88">
        <v>51772</v>
      </c>
      <c r="J6" s="23">
        <f t="shared" si="0"/>
        <v>65684</v>
      </c>
      <c r="K6" s="92">
        <f t="shared" si="5"/>
        <v>0.567528102508273</v>
      </c>
      <c r="L6" s="29">
        <v>37436</v>
      </c>
      <c r="M6" s="30">
        <v>11265</v>
      </c>
      <c r="N6" s="30">
        <f t="shared" si="1"/>
        <v>48701</v>
      </c>
      <c r="O6" s="71">
        <f t="shared" si="6"/>
        <v>0.42079023994055487</v>
      </c>
      <c r="P6" s="68">
        <f t="shared" si="7"/>
        <v>0.7414438828329578</v>
      </c>
      <c r="Q6" s="31">
        <v>33291</v>
      </c>
      <c r="R6" s="32">
        <v>3277</v>
      </c>
      <c r="S6" s="47">
        <f t="shared" si="8"/>
        <v>36568</v>
      </c>
      <c r="T6" s="65">
        <f t="shared" si="2"/>
        <v>0.3159577317538903</v>
      </c>
      <c r="U6" s="65">
        <f t="shared" si="3"/>
        <v>0.5716876416790432</v>
      </c>
      <c r="V6" s="49">
        <f t="shared" si="9"/>
        <v>85269</v>
      </c>
      <c r="W6" s="67">
        <f t="shared" si="10"/>
        <v>0.5711454338622477</v>
      </c>
      <c r="X6" s="67">
        <f t="shared" si="11"/>
        <v>0.4288545661377523</v>
      </c>
      <c r="Y6" s="67">
        <f t="shared" si="4"/>
        <v>0.7367479716944452</v>
      </c>
      <c r="Z6" s="35">
        <v>40490</v>
      </c>
      <c r="AA6" s="35">
        <v>40513</v>
      </c>
      <c r="AB6" s="35"/>
      <c r="AC6" s="35"/>
      <c r="AD6" s="35"/>
      <c r="AE6" s="35"/>
      <c r="AF6" s="35"/>
      <c r="AG6" s="35"/>
      <c r="AH6" s="36">
        <v>1</v>
      </c>
      <c r="AI6" s="63"/>
    </row>
    <row r="7" spans="1:35" ht="14.25" thickBot="1" thickTop="1">
      <c r="A7" s="82" t="s">
        <v>6</v>
      </c>
      <c r="B7" s="77">
        <v>28740</v>
      </c>
      <c r="C7" s="21">
        <v>145</v>
      </c>
      <c r="D7" s="22">
        <v>870</v>
      </c>
      <c r="E7" s="26" t="s">
        <v>101</v>
      </c>
      <c r="F7" s="26">
        <v>17</v>
      </c>
      <c r="G7" s="24">
        <v>49</v>
      </c>
      <c r="H7" s="23">
        <v>18</v>
      </c>
      <c r="I7" s="88">
        <v>15703</v>
      </c>
      <c r="J7" s="23">
        <f t="shared" si="0"/>
        <v>16802</v>
      </c>
      <c r="K7" s="92">
        <f t="shared" si="5"/>
        <v>0.5846207376478775</v>
      </c>
      <c r="L7" s="29">
        <v>10484</v>
      </c>
      <c r="M7" s="30">
        <v>2160</v>
      </c>
      <c r="N7" s="30">
        <f t="shared" si="1"/>
        <v>12644</v>
      </c>
      <c r="O7" s="71">
        <f t="shared" si="6"/>
        <v>0.43994432846207376</v>
      </c>
      <c r="P7" s="68">
        <f t="shared" si="7"/>
        <v>0.7525294607784787</v>
      </c>
      <c r="Q7" s="31">
        <v>7054</v>
      </c>
      <c r="R7" s="32">
        <v>419</v>
      </c>
      <c r="S7" s="47">
        <f t="shared" si="8"/>
        <v>7473</v>
      </c>
      <c r="T7" s="65">
        <f t="shared" si="2"/>
        <v>0.2600208768267223</v>
      </c>
      <c r="U7" s="65">
        <f t="shared" si="3"/>
        <v>0.5732146966326609</v>
      </c>
      <c r="V7" s="49">
        <f t="shared" si="9"/>
        <v>20117</v>
      </c>
      <c r="W7" s="67">
        <f t="shared" si="10"/>
        <v>0.6285231396331461</v>
      </c>
      <c r="X7" s="67">
        <f t="shared" si="11"/>
        <v>0.3714768603668539</v>
      </c>
      <c r="Y7" s="67">
        <f t="shared" si="4"/>
        <v>0.6999652052887961</v>
      </c>
      <c r="Z7" s="35">
        <v>40492</v>
      </c>
      <c r="AA7" s="35">
        <v>40498</v>
      </c>
      <c r="AB7" s="35"/>
      <c r="AC7" s="35"/>
      <c r="AD7" s="35"/>
      <c r="AE7" s="35"/>
      <c r="AF7" s="35"/>
      <c r="AG7" s="35"/>
      <c r="AH7" s="36">
        <v>1</v>
      </c>
      <c r="AI7" s="63"/>
    </row>
    <row r="8" spans="1:35" ht="14.25" thickBot="1" thickTop="1">
      <c r="A8" s="82" t="s">
        <v>7</v>
      </c>
      <c r="B8" s="77">
        <v>7867</v>
      </c>
      <c r="C8" s="21">
        <v>67</v>
      </c>
      <c r="D8" s="22">
        <v>362</v>
      </c>
      <c r="E8" s="26">
        <v>945</v>
      </c>
      <c r="F8" s="26">
        <v>4</v>
      </c>
      <c r="G8" s="24">
        <v>19</v>
      </c>
      <c r="H8" s="23">
        <v>4</v>
      </c>
      <c r="I8" s="88">
        <v>2620</v>
      </c>
      <c r="J8" s="23">
        <f t="shared" si="0"/>
        <v>4021</v>
      </c>
      <c r="K8" s="92">
        <f t="shared" si="5"/>
        <v>0.51112241006737</v>
      </c>
      <c r="L8" s="29">
        <v>2960</v>
      </c>
      <c r="M8" s="30"/>
      <c r="N8" s="30">
        <f t="shared" si="1"/>
        <v>2960</v>
      </c>
      <c r="O8" s="71">
        <f t="shared" si="6"/>
        <v>0.37625524342188893</v>
      </c>
      <c r="P8" s="68">
        <f t="shared" si="7"/>
        <v>0.7361352897289232</v>
      </c>
      <c r="Q8" s="31">
        <v>2352</v>
      </c>
      <c r="R8" s="32">
        <v>77</v>
      </c>
      <c r="S8" s="47">
        <f t="shared" si="8"/>
        <v>2429</v>
      </c>
      <c r="T8" s="65">
        <f t="shared" si="2"/>
        <v>0.30875810347019195</v>
      </c>
      <c r="U8" s="65">
        <f t="shared" si="3"/>
        <v>0.4629311987802554</v>
      </c>
      <c r="V8" s="49">
        <f t="shared" si="9"/>
        <v>5389</v>
      </c>
      <c r="W8" s="67">
        <f t="shared" si="10"/>
        <v>0.5492670254221562</v>
      </c>
      <c r="X8" s="67">
        <f t="shared" si="11"/>
        <v>0.4507329745778438</v>
      </c>
      <c r="Y8" s="67">
        <f t="shared" si="4"/>
        <v>0.6850133468920808</v>
      </c>
      <c r="Z8" s="35">
        <v>40498</v>
      </c>
      <c r="AA8" s="35"/>
      <c r="AB8" s="35"/>
      <c r="AC8" s="35"/>
      <c r="AD8" s="35"/>
      <c r="AE8" s="35"/>
      <c r="AF8" s="35"/>
      <c r="AG8" s="35"/>
      <c r="AH8" s="36">
        <v>1</v>
      </c>
      <c r="AI8" s="63"/>
    </row>
    <row r="9" spans="1:35" s="20" customFormat="1" ht="14.25" thickBot="1" thickTop="1">
      <c r="A9" s="82" t="s">
        <v>8</v>
      </c>
      <c r="B9" s="78">
        <v>533825</v>
      </c>
      <c r="C9" s="21">
        <v>4247</v>
      </c>
      <c r="D9" s="22">
        <v>28282</v>
      </c>
      <c r="E9" s="23">
        <v>19111</v>
      </c>
      <c r="F9" s="23">
        <v>34</v>
      </c>
      <c r="G9" s="24">
        <v>638</v>
      </c>
      <c r="H9" s="23">
        <v>2040</v>
      </c>
      <c r="I9" s="88">
        <v>227603</v>
      </c>
      <c r="J9" s="23">
        <f t="shared" si="0"/>
        <v>281955</v>
      </c>
      <c r="K9" s="92">
        <f t="shared" si="5"/>
        <v>0.5281787102514869</v>
      </c>
      <c r="L9" s="29">
        <v>155799</v>
      </c>
      <c r="M9" s="30">
        <v>44265</v>
      </c>
      <c r="N9" s="30">
        <f t="shared" si="1"/>
        <v>200064</v>
      </c>
      <c r="O9" s="71">
        <f t="shared" si="6"/>
        <v>0.37477450475343044</v>
      </c>
      <c r="P9" s="68">
        <f t="shared" si="7"/>
        <v>0.7095600361759855</v>
      </c>
      <c r="Q9" s="31">
        <v>143407</v>
      </c>
      <c r="R9" s="32">
        <v>9216</v>
      </c>
      <c r="S9" s="47">
        <f t="shared" si="8"/>
        <v>152623</v>
      </c>
      <c r="T9" s="65">
        <f t="shared" si="2"/>
        <v>0.2859045567367583</v>
      </c>
      <c r="U9" s="65">
        <f t="shared" si="3"/>
        <v>0.4984063849102938</v>
      </c>
      <c r="V9" s="49">
        <f t="shared" si="9"/>
        <v>352687</v>
      </c>
      <c r="W9" s="67">
        <f t="shared" si="10"/>
        <v>0.5672565192366036</v>
      </c>
      <c r="X9" s="67">
        <f t="shared" si="11"/>
        <v>0.4327434807633964</v>
      </c>
      <c r="Y9" s="67">
        <f t="shared" si="4"/>
        <v>0.6606790614901887</v>
      </c>
      <c r="Z9" s="35">
        <v>40498</v>
      </c>
      <c r="AA9" s="35">
        <v>40513</v>
      </c>
      <c r="AB9" s="35"/>
      <c r="AC9" s="35"/>
      <c r="AD9" s="35"/>
      <c r="AE9" s="35"/>
      <c r="AF9" s="35"/>
      <c r="AG9" s="35"/>
      <c r="AH9" s="36">
        <v>1</v>
      </c>
      <c r="AI9" s="63"/>
    </row>
    <row r="10" spans="1:34" ht="14.25" thickBot="1" thickTop="1">
      <c r="A10" s="82" t="s">
        <v>9</v>
      </c>
      <c r="B10" s="77">
        <v>12441</v>
      </c>
      <c r="C10" s="21">
        <v>317</v>
      </c>
      <c r="D10" s="22"/>
      <c r="E10" s="23"/>
      <c r="F10" s="23"/>
      <c r="G10" s="24"/>
      <c r="H10" s="23"/>
      <c r="I10" s="88">
        <v>5625</v>
      </c>
      <c r="J10" s="23">
        <f t="shared" si="0"/>
        <v>5942</v>
      </c>
      <c r="K10" s="92">
        <f t="shared" si="5"/>
        <v>0.4776143396833052</v>
      </c>
      <c r="L10" s="29">
        <v>1245</v>
      </c>
      <c r="M10" s="30"/>
      <c r="N10" s="30">
        <f t="shared" si="1"/>
        <v>1245</v>
      </c>
      <c r="O10" s="71">
        <f t="shared" si="6"/>
        <v>0.1000723414516518</v>
      </c>
      <c r="P10" s="68">
        <f t="shared" si="7"/>
        <v>0.20952541231908448</v>
      </c>
      <c r="Q10" s="31"/>
      <c r="R10" s="32"/>
      <c r="S10" s="47">
        <f t="shared" si="8"/>
        <v>0</v>
      </c>
      <c r="T10" s="65">
        <f t="shared" si="2"/>
        <v>0</v>
      </c>
      <c r="U10" s="65">
        <f t="shared" si="3"/>
        <v>0</v>
      </c>
      <c r="V10" s="49">
        <f t="shared" si="9"/>
        <v>1245</v>
      </c>
      <c r="W10" s="67">
        <f t="shared" si="10"/>
        <v>1</v>
      </c>
      <c r="X10" s="67">
        <f t="shared" si="11"/>
        <v>0</v>
      </c>
      <c r="Y10" s="67">
        <f t="shared" si="4"/>
        <v>0.1000723414516518</v>
      </c>
      <c r="Z10" s="35">
        <v>40500</v>
      </c>
      <c r="AA10" s="35"/>
      <c r="AB10" s="35"/>
      <c r="AC10" s="35"/>
      <c r="AD10" s="35"/>
      <c r="AE10" s="35"/>
      <c r="AF10" s="35"/>
      <c r="AG10" s="35"/>
      <c r="AH10" s="36"/>
    </row>
    <row r="11" spans="1:34" s="20" customFormat="1" ht="14.25" thickBot="1" thickTop="1">
      <c r="A11" s="82" t="s">
        <v>10</v>
      </c>
      <c r="B11" s="78">
        <v>107925</v>
      </c>
      <c r="C11" s="21">
        <v>700</v>
      </c>
      <c r="D11" s="22">
        <v>926</v>
      </c>
      <c r="E11" s="23">
        <v>10214</v>
      </c>
      <c r="F11" s="23">
        <v>130</v>
      </c>
      <c r="G11" s="24" t="s">
        <v>103</v>
      </c>
      <c r="H11" s="23">
        <v>242</v>
      </c>
      <c r="I11" s="88">
        <v>57208</v>
      </c>
      <c r="J11" s="23">
        <f t="shared" si="0"/>
        <v>69420</v>
      </c>
      <c r="K11" s="92">
        <f t="shared" si="5"/>
        <v>0.6432244614315497</v>
      </c>
      <c r="L11" s="29">
        <v>44094</v>
      </c>
      <c r="M11" s="30">
        <v>11059</v>
      </c>
      <c r="N11" s="30">
        <f t="shared" si="1"/>
        <v>55153</v>
      </c>
      <c r="O11" s="71">
        <f t="shared" si="6"/>
        <v>0.5110308084317813</v>
      </c>
      <c r="P11" s="68">
        <f t="shared" si="7"/>
        <v>0.794482857966004</v>
      </c>
      <c r="Q11" s="31"/>
      <c r="R11" s="32"/>
      <c r="S11" s="47">
        <f t="shared" si="8"/>
        <v>0</v>
      </c>
      <c r="T11" s="65">
        <f t="shared" si="2"/>
        <v>0</v>
      </c>
      <c r="U11" s="65">
        <f t="shared" si="3"/>
        <v>0</v>
      </c>
      <c r="V11" s="49">
        <f t="shared" si="9"/>
        <v>55153</v>
      </c>
      <c r="W11" s="67">
        <f t="shared" si="10"/>
        <v>1</v>
      </c>
      <c r="X11" s="67">
        <f t="shared" si="11"/>
        <v>0</v>
      </c>
      <c r="Y11" s="67">
        <f t="shared" si="4"/>
        <v>0.5110308084317813</v>
      </c>
      <c r="Z11" s="35">
        <v>40490</v>
      </c>
      <c r="AA11" s="35"/>
      <c r="AB11" s="35"/>
      <c r="AC11" s="35"/>
      <c r="AD11" s="35"/>
      <c r="AE11" s="35"/>
      <c r="AF11" s="35"/>
      <c r="AG11" s="35"/>
      <c r="AH11" s="37"/>
    </row>
    <row r="12" spans="1:34" ht="14.25" thickBot="1" thickTop="1">
      <c r="A12" s="82" t="s">
        <v>11</v>
      </c>
      <c r="B12" s="77">
        <v>391572</v>
      </c>
      <c r="C12" s="21">
        <v>4344</v>
      </c>
      <c r="D12" s="22">
        <v>9238</v>
      </c>
      <c r="E12" s="23">
        <v>28044</v>
      </c>
      <c r="F12" s="23" t="s">
        <v>107</v>
      </c>
      <c r="G12" s="24">
        <v>397</v>
      </c>
      <c r="H12" s="23">
        <v>413</v>
      </c>
      <c r="I12" s="88">
        <v>142095</v>
      </c>
      <c r="J12" s="23">
        <f t="shared" si="0"/>
        <v>184531</v>
      </c>
      <c r="K12" s="92">
        <f t="shared" si="5"/>
        <v>0.47125688251458225</v>
      </c>
      <c r="L12" s="29">
        <v>116805</v>
      </c>
      <c r="M12" s="30"/>
      <c r="N12" s="30">
        <f t="shared" si="1"/>
        <v>116805</v>
      </c>
      <c r="O12" s="71">
        <f t="shared" si="6"/>
        <v>0.29829763108700313</v>
      </c>
      <c r="P12" s="68">
        <f t="shared" si="7"/>
        <v>0.6329830760143282</v>
      </c>
      <c r="Q12" s="31">
        <v>76893</v>
      </c>
      <c r="R12" s="32">
        <v>10553</v>
      </c>
      <c r="S12" s="47">
        <f t="shared" si="8"/>
        <v>87446</v>
      </c>
      <c r="T12" s="65">
        <f t="shared" si="2"/>
        <v>0.22332035998488145</v>
      </c>
      <c r="U12" s="65">
        <f t="shared" si="3"/>
        <v>0.35051728215426675</v>
      </c>
      <c r="V12" s="49">
        <f t="shared" si="9"/>
        <v>204251</v>
      </c>
      <c r="W12" s="67">
        <f t="shared" si="10"/>
        <v>0.571869905165703</v>
      </c>
      <c r="X12" s="67">
        <f t="shared" si="11"/>
        <v>0.42813009483429704</v>
      </c>
      <c r="Y12" s="67">
        <f t="shared" si="4"/>
        <v>0.5216179910718846</v>
      </c>
      <c r="Z12" s="35">
        <v>40512</v>
      </c>
      <c r="AA12" s="35"/>
      <c r="AB12" s="35"/>
      <c r="AC12" s="35"/>
      <c r="AD12" s="35"/>
      <c r="AE12" s="35"/>
      <c r="AF12" s="35"/>
      <c r="AG12" s="35"/>
      <c r="AH12" s="37">
        <v>1</v>
      </c>
    </row>
    <row r="13" spans="1:34" ht="14.25" thickBot="1" thickTop="1">
      <c r="A13" s="82" t="s">
        <v>12</v>
      </c>
      <c r="B13" s="77">
        <v>12264</v>
      </c>
      <c r="C13" s="21">
        <v>23</v>
      </c>
      <c r="D13" s="22">
        <v>210</v>
      </c>
      <c r="E13" s="23">
        <v>3992</v>
      </c>
      <c r="F13" s="23" t="s">
        <v>102</v>
      </c>
      <c r="G13" s="24">
        <v>31</v>
      </c>
      <c r="H13" s="23">
        <v>10</v>
      </c>
      <c r="I13" s="88">
        <v>3991</v>
      </c>
      <c r="J13" s="23">
        <f t="shared" si="0"/>
        <v>8257</v>
      </c>
      <c r="K13" s="92">
        <f t="shared" si="5"/>
        <v>0.6732713633398565</v>
      </c>
      <c r="L13" s="29">
        <v>4551</v>
      </c>
      <c r="M13" s="30">
        <v>1504</v>
      </c>
      <c r="N13" s="30">
        <f t="shared" si="1"/>
        <v>6055</v>
      </c>
      <c r="O13" s="71">
        <f t="shared" si="6"/>
        <v>0.4937214611872146</v>
      </c>
      <c r="P13" s="68">
        <f t="shared" si="7"/>
        <v>0.7333171854184328</v>
      </c>
      <c r="Q13" s="31">
        <v>2007</v>
      </c>
      <c r="R13" s="32">
        <v>56</v>
      </c>
      <c r="S13" s="47">
        <f t="shared" si="8"/>
        <v>2063</v>
      </c>
      <c r="T13" s="65">
        <f t="shared" si="2"/>
        <v>0.16821591650358775</v>
      </c>
      <c r="U13" s="65">
        <f t="shared" si="3"/>
        <v>0.24936540553608122</v>
      </c>
      <c r="V13" s="49">
        <f t="shared" si="9"/>
        <v>8118</v>
      </c>
      <c r="W13" s="67">
        <f t="shared" si="10"/>
        <v>0.7458733678245874</v>
      </c>
      <c r="X13" s="67">
        <f t="shared" si="11"/>
        <v>0.25412663217541265</v>
      </c>
      <c r="Y13" s="67">
        <f t="shared" si="4"/>
        <v>0.6619373776908023</v>
      </c>
      <c r="Z13" s="35">
        <v>40490</v>
      </c>
      <c r="AA13" s="35"/>
      <c r="AB13" s="35"/>
      <c r="AC13" s="35"/>
      <c r="AD13" s="35"/>
      <c r="AE13" s="35"/>
      <c r="AF13" s="35"/>
      <c r="AG13" s="35"/>
      <c r="AH13" s="36">
        <v>1</v>
      </c>
    </row>
    <row r="14" spans="1:34" ht="14.25" thickBot="1" thickTop="1">
      <c r="A14" s="82" t="s">
        <v>13</v>
      </c>
      <c r="B14" s="77">
        <v>77755</v>
      </c>
      <c r="C14" s="21">
        <v>526</v>
      </c>
      <c r="D14" s="22">
        <v>1707</v>
      </c>
      <c r="E14" s="23">
        <v>5155</v>
      </c>
      <c r="F14" s="23">
        <v>20</v>
      </c>
      <c r="G14" s="24">
        <v>137</v>
      </c>
      <c r="H14" s="23">
        <v>208</v>
      </c>
      <c r="I14" s="88">
        <v>28913</v>
      </c>
      <c r="J14" s="23">
        <f t="shared" si="0"/>
        <v>36666</v>
      </c>
      <c r="K14" s="92">
        <f t="shared" si="5"/>
        <v>0.47155809915761043</v>
      </c>
      <c r="L14" s="29">
        <v>19455</v>
      </c>
      <c r="M14" s="30">
        <v>6668</v>
      </c>
      <c r="N14" s="30">
        <f t="shared" si="1"/>
        <v>26123</v>
      </c>
      <c r="O14" s="71">
        <f t="shared" si="6"/>
        <v>0.3359655327631664</v>
      </c>
      <c r="P14" s="68">
        <f t="shared" si="7"/>
        <v>0.712458408334697</v>
      </c>
      <c r="Q14" s="31">
        <v>25568</v>
      </c>
      <c r="R14" s="32">
        <v>1434</v>
      </c>
      <c r="S14" s="47">
        <f t="shared" si="8"/>
        <v>27002</v>
      </c>
      <c r="T14" s="65">
        <f t="shared" si="2"/>
        <v>0.34727027200823096</v>
      </c>
      <c r="U14" s="65">
        <f t="shared" si="3"/>
        <v>0.5528438638876377</v>
      </c>
      <c r="V14" s="49">
        <f t="shared" si="9"/>
        <v>53125</v>
      </c>
      <c r="W14" s="67">
        <f t="shared" si="10"/>
        <v>0.4917270588235294</v>
      </c>
      <c r="X14" s="67">
        <f t="shared" si="11"/>
        <v>0.5082729411764706</v>
      </c>
      <c r="Y14" s="67">
        <f t="shared" si="4"/>
        <v>0.6832358047713973</v>
      </c>
      <c r="Z14" s="35">
        <v>40490</v>
      </c>
      <c r="AA14" s="35">
        <v>40513</v>
      </c>
      <c r="AB14" s="35"/>
      <c r="AC14" s="35"/>
      <c r="AD14" s="35"/>
      <c r="AE14" s="35"/>
      <c r="AF14" s="35"/>
      <c r="AG14" s="35"/>
      <c r="AH14" s="36">
        <v>1</v>
      </c>
    </row>
    <row r="15" spans="1:34" ht="14.25" thickBot="1" thickTop="1">
      <c r="A15" s="82" t="s">
        <v>14</v>
      </c>
      <c r="B15" s="77">
        <v>54957</v>
      </c>
      <c r="C15" s="21">
        <v>92</v>
      </c>
      <c r="D15" s="22">
        <v>797</v>
      </c>
      <c r="E15" s="23">
        <v>3966</v>
      </c>
      <c r="F15" s="23"/>
      <c r="G15" s="24">
        <v>95</v>
      </c>
      <c r="H15" s="23">
        <v>63</v>
      </c>
      <c r="I15" s="88">
        <v>17657</v>
      </c>
      <c r="J15" s="23">
        <f t="shared" si="0"/>
        <v>22670</v>
      </c>
      <c r="K15" s="92">
        <f t="shared" si="5"/>
        <v>0.41250432156049277</v>
      </c>
      <c r="L15" s="29">
        <v>8013</v>
      </c>
      <c r="M15" s="30">
        <v>4552</v>
      </c>
      <c r="N15" s="30">
        <f t="shared" si="1"/>
        <v>12565</v>
      </c>
      <c r="O15" s="71">
        <f t="shared" si="6"/>
        <v>0.22863329512164055</v>
      </c>
      <c r="P15" s="68">
        <f t="shared" si="7"/>
        <v>0.5542567269519189</v>
      </c>
      <c r="Q15" s="31">
        <v>15593</v>
      </c>
      <c r="R15" s="32">
        <v>1776</v>
      </c>
      <c r="S15" s="47">
        <f t="shared" si="8"/>
        <v>17369</v>
      </c>
      <c r="T15" s="65">
        <f t="shared" si="2"/>
        <v>0.31604709136233783</v>
      </c>
      <c r="U15" s="65">
        <f t="shared" si="3"/>
        <v>0.465656836461126</v>
      </c>
      <c r="V15" s="49">
        <f t="shared" si="9"/>
        <v>29934</v>
      </c>
      <c r="W15" s="67">
        <f t="shared" si="10"/>
        <v>0.4197567982895704</v>
      </c>
      <c r="X15" s="67">
        <f t="shared" si="11"/>
        <v>0.5802432017104296</v>
      </c>
      <c r="Y15" s="67">
        <f t="shared" si="4"/>
        <v>0.5446803864839784</v>
      </c>
      <c r="Z15" s="35">
        <v>40505</v>
      </c>
      <c r="AA15" s="35"/>
      <c r="AB15" s="35"/>
      <c r="AC15" s="35"/>
      <c r="AD15" s="35"/>
      <c r="AE15" s="35"/>
      <c r="AF15" s="35"/>
      <c r="AG15" s="35"/>
      <c r="AH15" s="36">
        <v>1</v>
      </c>
    </row>
    <row r="16" spans="1:34" ht="14.25" thickBot="1" thickTop="1">
      <c r="A16" s="82" t="s">
        <v>15</v>
      </c>
      <c r="B16" s="77">
        <v>9406</v>
      </c>
      <c r="C16" s="21">
        <v>97</v>
      </c>
      <c r="D16" s="22">
        <v>348</v>
      </c>
      <c r="E16" s="23">
        <v>1759</v>
      </c>
      <c r="F16" s="23">
        <v>1</v>
      </c>
      <c r="G16" s="24">
        <v>17</v>
      </c>
      <c r="H16" s="23">
        <v>17</v>
      </c>
      <c r="I16" s="88">
        <v>3695</v>
      </c>
      <c r="J16" s="23">
        <f t="shared" si="0"/>
        <v>5934</v>
      </c>
      <c r="K16" s="92">
        <f t="shared" si="5"/>
        <v>0.6308739102700404</v>
      </c>
      <c r="L16" s="29">
        <v>3641</v>
      </c>
      <c r="M16" s="30">
        <v>1066</v>
      </c>
      <c r="N16" s="30">
        <f t="shared" si="1"/>
        <v>4707</v>
      </c>
      <c r="O16" s="71">
        <f t="shared" si="6"/>
        <v>0.5004252604720392</v>
      </c>
      <c r="P16" s="68">
        <f t="shared" si="7"/>
        <v>0.7932254802831142</v>
      </c>
      <c r="Q16" s="31">
        <v>2321</v>
      </c>
      <c r="R16" s="32">
        <v>96</v>
      </c>
      <c r="S16" s="47">
        <f t="shared" si="8"/>
        <v>2417</v>
      </c>
      <c r="T16" s="65">
        <f t="shared" si="2"/>
        <v>0.25696364022964063</v>
      </c>
      <c r="U16" s="65">
        <f t="shared" si="3"/>
        <v>0.42321835055156715</v>
      </c>
      <c r="V16" s="49">
        <f t="shared" si="9"/>
        <v>7124</v>
      </c>
      <c r="W16" s="67">
        <f t="shared" si="10"/>
        <v>0.6607243121841662</v>
      </c>
      <c r="X16" s="67">
        <f t="shared" si="11"/>
        <v>0.3392756878158338</v>
      </c>
      <c r="Y16" s="67">
        <f t="shared" si="4"/>
        <v>0.7573889007016797</v>
      </c>
      <c r="Z16" s="35">
        <v>40487</v>
      </c>
      <c r="AA16" s="35">
        <v>40492</v>
      </c>
      <c r="AB16" s="35"/>
      <c r="AC16" s="35"/>
      <c r="AD16" s="35"/>
      <c r="AE16" s="35"/>
      <c r="AF16" s="35"/>
      <c r="AG16" s="35"/>
      <c r="AH16" s="36">
        <v>1</v>
      </c>
    </row>
    <row r="17" spans="1:34" s="20" customFormat="1" ht="14.25" thickBot="1" thickTop="1">
      <c r="A17" s="82" t="s">
        <v>16</v>
      </c>
      <c r="B17" s="78">
        <v>311585</v>
      </c>
      <c r="C17" s="21">
        <v>373</v>
      </c>
      <c r="D17" s="22">
        <v>6688</v>
      </c>
      <c r="E17" s="23">
        <v>22777</v>
      </c>
      <c r="F17" s="23">
        <v>243</v>
      </c>
      <c r="G17" s="24">
        <v>359</v>
      </c>
      <c r="H17" s="27">
        <v>349</v>
      </c>
      <c r="I17" s="88">
        <v>114166</v>
      </c>
      <c r="J17" s="23">
        <f t="shared" si="0"/>
        <v>144955</v>
      </c>
      <c r="K17" s="92">
        <f t="shared" si="5"/>
        <v>0.4652181587688753</v>
      </c>
      <c r="L17" s="29">
        <v>71580</v>
      </c>
      <c r="M17" s="30"/>
      <c r="N17" s="30">
        <f t="shared" si="1"/>
        <v>71580</v>
      </c>
      <c r="O17" s="71">
        <f t="shared" si="6"/>
        <v>0.22972864547394772</v>
      </c>
      <c r="P17" s="68">
        <f t="shared" si="7"/>
        <v>0.49380842330378394</v>
      </c>
      <c r="Q17" s="31"/>
      <c r="R17" s="32"/>
      <c r="S17" s="47">
        <f t="shared" si="8"/>
        <v>0</v>
      </c>
      <c r="T17" s="65">
        <f t="shared" si="2"/>
        <v>0</v>
      </c>
      <c r="U17" s="65">
        <f t="shared" si="3"/>
        <v>0</v>
      </c>
      <c r="V17" s="49">
        <f t="shared" si="9"/>
        <v>71580</v>
      </c>
      <c r="W17" s="67">
        <f t="shared" si="10"/>
        <v>1</v>
      </c>
      <c r="X17" s="67">
        <f t="shared" si="11"/>
        <v>0</v>
      </c>
      <c r="Y17" s="67">
        <f t="shared" si="4"/>
        <v>0.22972864547394772</v>
      </c>
      <c r="Z17" s="35"/>
      <c r="AA17" s="35"/>
      <c r="AB17" s="35"/>
      <c r="AC17" s="35"/>
      <c r="AD17" s="35"/>
      <c r="AE17" s="35"/>
      <c r="AF17" s="35"/>
      <c r="AG17" s="35"/>
      <c r="AH17" s="36"/>
    </row>
    <row r="18" spans="1:34" ht="14.25" thickBot="1" thickTop="1">
      <c r="A18" s="82" t="s">
        <v>17</v>
      </c>
      <c r="B18" s="77">
        <v>49116</v>
      </c>
      <c r="C18" s="21">
        <v>696</v>
      </c>
      <c r="D18" s="22">
        <v>668</v>
      </c>
      <c r="E18" s="23">
        <v>13701</v>
      </c>
      <c r="F18" s="23">
        <v>2</v>
      </c>
      <c r="G18" s="24">
        <v>95</v>
      </c>
      <c r="H18" s="27">
        <v>91</v>
      </c>
      <c r="I18" s="88">
        <v>15097</v>
      </c>
      <c r="J18" s="23">
        <f t="shared" si="0"/>
        <v>30350</v>
      </c>
      <c r="K18" s="92">
        <f t="shared" si="5"/>
        <v>0.6179249124521541</v>
      </c>
      <c r="L18" s="29">
        <v>18707</v>
      </c>
      <c r="M18" s="30"/>
      <c r="N18" s="30">
        <f t="shared" si="1"/>
        <v>18707</v>
      </c>
      <c r="O18" s="71">
        <f t="shared" si="6"/>
        <v>0.3808738496620246</v>
      </c>
      <c r="P18" s="68">
        <f t="shared" si="7"/>
        <v>0.6163756177924218</v>
      </c>
      <c r="Q18" s="31">
        <v>7755</v>
      </c>
      <c r="R18" s="32">
        <v>414</v>
      </c>
      <c r="S18" s="47">
        <f t="shared" si="8"/>
        <v>8169</v>
      </c>
      <c r="T18" s="65">
        <f t="shared" si="2"/>
        <v>0.16632054727583678</v>
      </c>
      <c r="U18" s="65">
        <f t="shared" si="3"/>
        <v>0.24013051530027338</v>
      </c>
      <c r="V18" s="49">
        <f t="shared" si="9"/>
        <v>26876</v>
      </c>
      <c r="W18" s="67">
        <f t="shared" si="10"/>
        <v>0.6960485191248698</v>
      </c>
      <c r="X18" s="67">
        <f t="shared" si="11"/>
        <v>0.30395148087513024</v>
      </c>
      <c r="Y18" s="67">
        <f t="shared" si="4"/>
        <v>0.5471943969378614</v>
      </c>
      <c r="Z18" s="35">
        <v>40492</v>
      </c>
      <c r="AA18" s="35">
        <v>40500</v>
      </c>
      <c r="AB18" s="35"/>
      <c r="AC18" s="35"/>
      <c r="AD18" s="35"/>
      <c r="AE18" s="35"/>
      <c r="AF18" s="35"/>
      <c r="AG18" s="35"/>
      <c r="AH18" s="36">
        <v>1</v>
      </c>
    </row>
    <row r="19" spans="1:34" ht="14.25" thickBot="1" thickTop="1">
      <c r="A19" s="82" t="s">
        <v>18</v>
      </c>
      <c r="B19" s="77">
        <v>32551</v>
      </c>
      <c r="C19" s="21">
        <v>147</v>
      </c>
      <c r="D19" s="22">
        <v>378</v>
      </c>
      <c r="E19" s="23">
        <v>576</v>
      </c>
      <c r="F19" s="23"/>
      <c r="G19" s="24">
        <v>95</v>
      </c>
      <c r="H19" s="23">
        <v>119</v>
      </c>
      <c r="I19" s="88">
        <v>16294</v>
      </c>
      <c r="J19" s="23">
        <f t="shared" si="0"/>
        <v>17609</v>
      </c>
      <c r="K19" s="92">
        <f t="shared" si="5"/>
        <v>0.5409664833645663</v>
      </c>
      <c r="L19" s="29">
        <v>10844</v>
      </c>
      <c r="M19" s="30">
        <v>1842</v>
      </c>
      <c r="N19" s="30">
        <f t="shared" si="1"/>
        <v>12686</v>
      </c>
      <c r="O19" s="71">
        <f t="shared" si="6"/>
        <v>0.3897268901109029</v>
      </c>
      <c r="P19" s="68">
        <f t="shared" si="7"/>
        <v>0.7204270543472088</v>
      </c>
      <c r="Q19" s="31">
        <v>7774</v>
      </c>
      <c r="R19" s="32"/>
      <c r="S19" s="47">
        <f t="shared" si="8"/>
        <v>7774</v>
      </c>
      <c r="T19" s="65">
        <f t="shared" si="2"/>
        <v>0.23882522810359127</v>
      </c>
      <c r="U19" s="65">
        <f t="shared" si="3"/>
        <v>0.4781940087346989</v>
      </c>
      <c r="V19" s="49">
        <f t="shared" si="9"/>
        <v>20460</v>
      </c>
      <c r="W19" s="67">
        <f t="shared" si="10"/>
        <v>0.6200391006842619</v>
      </c>
      <c r="X19" s="67">
        <f t="shared" si="11"/>
        <v>0.379960899315738</v>
      </c>
      <c r="Y19" s="67">
        <f t="shared" si="4"/>
        <v>0.6285521182144942</v>
      </c>
      <c r="Z19" s="35">
        <v>40497</v>
      </c>
      <c r="AA19" s="35"/>
      <c r="AB19" s="35"/>
      <c r="AC19" s="35"/>
      <c r="AD19" s="35"/>
      <c r="AE19" s="35"/>
      <c r="AF19" s="35"/>
      <c r="AG19" s="35"/>
      <c r="AH19" s="36"/>
    </row>
    <row r="20" spans="1:34" s="20" customFormat="1" ht="14.25" thickBot="1" thickTop="1">
      <c r="A20" s="82" t="s">
        <v>19</v>
      </c>
      <c r="B20" s="77">
        <v>14291</v>
      </c>
      <c r="C20" s="21">
        <v>507</v>
      </c>
      <c r="D20" s="22">
        <v>60</v>
      </c>
      <c r="E20" s="23">
        <v>5362</v>
      </c>
      <c r="F20" s="23">
        <v>1</v>
      </c>
      <c r="G20" s="24">
        <v>47</v>
      </c>
      <c r="H20" s="23">
        <v>15</v>
      </c>
      <c r="I20" s="88">
        <v>4228</v>
      </c>
      <c r="J20" s="23">
        <f t="shared" si="0"/>
        <v>10220</v>
      </c>
      <c r="K20" s="92">
        <f t="shared" si="5"/>
        <v>0.7151353999020362</v>
      </c>
      <c r="L20" s="29">
        <v>4932</v>
      </c>
      <c r="M20" s="30">
        <v>2011</v>
      </c>
      <c r="N20" s="30">
        <f t="shared" si="1"/>
        <v>6943</v>
      </c>
      <c r="O20" s="71">
        <f t="shared" si="6"/>
        <v>0.48583024281016024</v>
      </c>
      <c r="P20" s="68">
        <f t="shared" si="7"/>
        <v>0.6793542074363992</v>
      </c>
      <c r="Q20" s="31">
        <v>2427</v>
      </c>
      <c r="R20" s="32">
        <v>81</v>
      </c>
      <c r="S20" s="47">
        <f t="shared" si="8"/>
        <v>2508</v>
      </c>
      <c r="T20" s="65">
        <f t="shared" si="2"/>
        <v>0.17549506682527466</v>
      </c>
      <c r="U20" s="65">
        <f t="shared" si="3"/>
        <v>0.2492298519328232</v>
      </c>
      <c r="V20" s="49">
        <f t="shared" si="9"/>
        <v>9451</v>
      </c>
      <c r="W20" s="67">
        <f t="shared" si="10"/>
        <v>0.7346312559517512</v>
      </c>
      <c r="X20" s="67">
        <f t="shared" si="11"/>
        <v>0.26536874404824884</v>
      </c>
      <c r="Y20" s="67">
        <f t="shared" si="4"/>
        <v>0.6613253096354349</v>
      </c>
      <c r="Z20" s="35">
        <v>40493</v>
      </c>
      <c r="AA20" s="35"/>
      <c r="AB20" s="35"/>
      <c r="AC20" s="35"/>
      <c r="AD20" s="35"/>
      <c r="AE20" s="35"/>
      <c r="AF20" s="35"/>
      <c r="AG20" s="35"/>
      <c r="AH20" s="36">
        <v>1</v>
      </c>
    </row>
    <row r="21" spans="1:34" s="20" customFormat="1" ht="14.25" thickBot="1" thickTop="1">
      <c r="A21" s="82" t="s">
        <v>20</v>
      </c>
      <c r="B21" s="78">
        <v>4449415</v>
      </c>
      <c r="C21" s="21">
        <v>5851</v>
      </c>
      <c r="D21" s="22">
        <v>150993</v>
      </c>
      <c r="E21" s="23">
        <v>18246</v>
      </c>
      <c r="F21" s="23">
        <v>16680</v>
      </c>
      <c r="G21" s="24">
        <v>17</v>
      </c>
      <c r="H21" s="23">
        <v>9918</v>
      </c>
      <c r="I21" s="88">
        <v>844866</v>
      </c>
      <c r="J21" s="23">
        <f t="shared" si="0"/>
        <v>1046571</v>
      </c>
      <c r="K21" s="92">
        <f t="shared" si="5"/>
        <v>0.23521541595917667</v>
      </c>
      <c r="L21" s="29">
        <v>554388</v>
      </c>
      <c r="M21" s="30">
        <v>116159</v>
      </c>
      <c r="N21" s="30">
        <f t="shared" si="1"/>
        <v>670547</v>
      </c>
      <c r="O21" s="71">
        <f t="shared" si="6"/>
        <v>0.1507045308203438</v>
      </c>
      <c r="P21" s="68">
        <f t="shared" si="7"/>
        <v>0.6407085615787176</v>
      </c>
      <c r="Q21" s="31">
        <v>1532926</v>
      </c>
      <c r="R21" s="32"/>
      <c r="S21" s="47">
        <f t="shared" si="8"/>
        <v>1532926</v>
      </c>
      <c r="T21" s="65">
        <f t="shared" si="2"/>
        <v>0.34452304404062106</v>
      </c>
      <c r="U21" s="65">
        <f t="shared" si="3"/>
        <v>0.42527539506329365</v>
      </c>
      <c r="V21" s="49">
        <f t="shared" si="9"/>
        <v>2203473</v>
      </c>
      <c r="W21" s="67">
        <f t="shared" si="10"/>
        <v>0.3043136902517072</v>
      </c>
      <c r="X21" s="67">
        <f t="shared" si="11"/>
        <v>0.6956863097482928</v>
      </c>
      <c r="Y21" s="67">
        <f t="shared" si="4"/>
        <v>0.49522757486096486</v>
      </c>
      <c r="Z21" s="35">
        <v>40486</v>
      </c>
      <c r="AA21" s="35">
        <v>40490</v>
      </c>
      <c r="AB21" s="35"/>
      <c r="AC21" s="35"/>
      <c r="AD21" s="35"/>
      <c r="AE21" s="35"/>
      <c r="AF21" s="35"/>
      <c r="AG21" s="35"/>
      <c r="AH21" s="36"/>
    </row>
    <row r="22" spans="1:34" ht="14.25" thickBot="1" thickTop="1">
      <c r="A22" s="82" t="s">
        <v>21</v>
      </c>
      <c r="B22" s="77">
        <v>54817</v>
      </c>
      <c r="C22" s="21">
        <v>126</v>
      </c>
      <c r="D22" s="22">
        <v>1062</v>
      </c>
      <c r="E22" s="23">
        <v>2563</v>
      </c>
      <c r="F22" s="23">
        <v>125</v>
      </c>
      <c r="G22" s="24">
        <v>49</v>
      </c>
      <c r="H22" s="23">
        <v>11</v>
      </c>
      <c r="I22" s="88">
        <v>26498</v>
      </c>
      <c r="J22" s="23">
        <f t="shared" si="0"/>
        <v>30434</v>
      </c>
      <c r="K22" s="92">
        <f t="shared" si="5"/>
        <v>0.5551927321816225</v>
      </c>
      <c r="L22" s="29">
        <v>18782</v>
      </c>
      <c r="M22" s="30">
        <v>4602</v>
      </c>
      <c r="N22" s="30">
        <f t="shared" si="1"/>
        <v>23384</v>
      </c>
      <c r="O22" s="71">
        <f t="shared" si="6"/>
        <v>0.42658299432657754</v>
      </c>
      <c r="P22" s="68">
        <f t="shared" si="7"/>
        <v>0.7683511861733587</v>
      </c>
      <c r="Q22" s="31">
        <v>13244</v>
      </c>
      <c r="R22" s="32">
        <v>1017</v>
      </c>
      <c r="S22" s="47">
        <f t="shared" si="8"/>
        <v>14261</v>
      </c>
      <c r="T22" s="65">
        <f t="shared" si="2"/>
        <v>0.26015652078734697</v>
      </c>
      <c r="U22" s="65">
        <f t="shared" si="3"/>
        <v>0.5035841661075603</v>
      </c>
      <c r="V22" s="49">
        <f t="shared" si="9"/>
        <v>37645</v>
      </c>
      <c r="W22" s="67">
        <f t="shared" si="10"/>
        <v>0.6211714703147828</v>
      </c>
      <c r="X22" s="67">
        <f t="shared" si="11"/>
        <v>0.3788285296852172</v>
      </c>
      <c r="Y22" s="67">
        <f t="shared" si="4"/>
        <v>0.6867395151139245</v>
      </c>
      <c r="Z22" s="35">
        <v>40513</v>
      </c>
      <c r="AA22" s="35"/>
      <c r="AB22" s="35"/>
      <c r="AC22" s="35"/>
      <c r="AD22" s="35"/>
      <c r="AE22" s="35"/>
      <c r="AF22" s="35"/>
      <c r="AG22" s="35"/>
      <c r="AH22" s="36">
        <v>1</v>
      </c>
    </row>
    <row r="23" spans="1:34" s="20" customFormat="1" ht="14.25" thickBot="1" thickTop="1">
      <c r="A23" s="82" t="s">
        <v>22</v>
      </c>
      <c r="B23" s="78">
        <v>151876</v>
      </c>
      <c r="C23" s="21">
        <v>3050</v>
      </c>
      <c r="D23" s="22">
        <v>1183</v>
      </c>
      <c r="E23" s="23">
        <v>2076</v>
      </c>
      <c r="F23" s="23">
        <v>14</v>
      </c>
      <c r="G23" s="24">
        <v>88</v>
      </c>
      <c r="H23" s="23">
        <v>1404</v>
      </c>
      <c r="I23" s="88">
        <v>87636</v>
      </c>
      <c r="J23" s="23">
        <f t="shared" si="0"/>
        <v>95451</v>
      </c>
      <c r="K23" s="92">
        <f t="shared" si="5"/>
        <v>0.628479812478601</v>
      </c>
      <c r="L23" s="29">
        <v>46104</v>
      </c>
      <c r="M23" s="30">
        <v>23728</v>
      </c>
      <c r="N23" s="30">
        <f t="shared" si="1"/>
        <v>69832</v>
      </c>
      <c r="O23" s="71">
        <f t="shared" si="6"/>
        <v>0.45979614949037373</v>
      </c>
      <c r="P23" s="68">
        <f t="shared" si="7"/>
        <v>0.731600507066453</v>
      </c>
      <c r="Q23" s="31">
        <v>42388</v>
      </c>
      <c r="R23" s="32">
        <v>3465</v>
      </c>
      <c r="S23" s="47">
        <f t="shared" si="8"/>
        <v>45853</v>
      </c>
      <c r="T23" s="65">
        <f t="shared" si="2"/>
        <v>0.301910769311807</v>
      </c>
      <c r="U23" s="65">
        <f t="shared" si="3"/>
        <v>0.7137764632627647</v>
      </c>
      <c r="V23" s="49">
        <f t="shared" si="9"/>
        <v>115685</v>
      </c>
      <c r="W23" s="67">
        <f t="shared" si="10"/>
        <v>0.6036391926351731</v>
      </c>
      <c r="X23" s="67">
        <f t="shared" si="11"/>
        <v>0.39636080736482693</v>
      </c>
      <c r="Y23" s="67">
        <f t="shared" si="4"/>
        <v>0.7617069188021808</v>
      </c>
      <c r="Z23" s="35">
        <v>40492</v>
      </c>
      <c r="AA23" s="35">
        <v>40513</v>
      </c>
      <c r="AB23" s="35"/>
      <c r="AC23" s="35"/>
      <c r="AD23" s="35"/>
      <c r="AE23" s="35"/>
      <c r="AF23" s="35"/>
      <c r="AG23" s="35"/>
      <c r="AH23" s="36">
        <v>1</v>
      </c>
    </row>
    <row r="24" spans="1:34" ht="14.25" thickBot="1" thickTop="1">
      <c r="A24" s="82" t="s">
        <v>23</v>
      </c>
      <c r="B24" s="77">
        <v>11367</v>
      </c>
      <c r="C24" s="21">
        <v>38</v>
      </c>
      <c r="D24" s="22">
        <v>280</v>
      </c>
      <c r="E24" s="23">
        <v>665</v>
      </c>
      <c r="F24" s="23">
        <v>1</v>
      </c>
      <c r="G24" s="24">
        <v>10</v>
      </c>
      <c r="H24" s="23">
        <v>37</v>
      </c>
      <c r="I24" s="88">
        <v>5963</v>
      </c>
      <c r="J24" s="23">
        <f t="shared" si="0"/>
        <v>6994</v>
      </c>
      <c r="K24" s="92">
        <f t="shared" si="5"/>
        <v>0.6152898741972376</v>
      </c>
      <c r="L24" s="29">
        <v>4819</v>
      </c>
      <c r="M24" s="30">
        <v>779</v>
      </c>
      <c r="N24" s="30">
        <f t="shared" si="1"/>
        <v>5598</v>
      </c>
      <c r="O24" s="71">
        <f t="shared" si="6"/>
        <v>0.4924782264449723</v>
      </c>
      <c r="P24" s="68">
        <f t="shared" si="7"/>
        <v>0.8004003431512725</v>
      </c>
      <c r="Q24" s="31">
        <v>2647</v>
      </c>
      <c r="R24" s="32">
        <v>142</v>
      </c>
      <c r="S24" s="47">
        <f t="shared" si="8"/>
        <v>2789</v>
      </c>
      <c r="T24" s="65">
        <f t="shared" si="2"/>
        <v>0.24535937362540688</v>
      </c>
      <c r="U24" s="65">
        <f t="shared" si="3"/>
        <v>0.5160991857883049</v>
      </c>
      <c r="V24" s="49">
        <f t="shared" si="9"/>
        <v>8387</v>
      </c>
      <c r="W24" s="67">
        <f t="shared" si="10"/>
        <v>0.667461547633242</v>
      </c>
      <c r="X24" s="67">
        <f t="shared" si="11"/>
        <v>0.33253845236675805</v>
      </c>
      <c r="Y24" s="67">
        <f t="shared" si="4"/>
        <v>0.7378376000703791</v>
      </c>
      <c r="Z24" s="35">
        <v>40497</v>
      </c>
      <c r="AA24" s="35"/>
      <c r="AB24" s="35"/>
      <c r="AC24" s="35"/>
      <c r="AD24" s="35"/>
      <c r="AE24" s="35"/>
      <c r="AF24" s="35"/>
      <c r="AG24" s="35"/>
      <c r="AH24" s="36">
        <v>1</v>
      </c>
    </row>
    <row r="25" spans="1:34" ht="14.25" thickBot="1" thickTop="1">
      <c r="A25" s="82" t="s">
        <v>24</v>
      </c>
      <c r="B25" s="77">
        <v>48614</v>
      </c>
      <c r="C25" s="21">
        <v>261</v>
      </c>
      <c r="D25" s="22">
        <v>412</v>
      </c>
      <c r="E25" s="23">
        <v>16131</v>
      </c>
      <c r="F25" s="23"/>
      <c r="G25" s="24">
        <v>40</v>
      </c>
      <c r="H25" s="23">
        <v>147</v>
      </c>
      <c r="I25" s="88">
        <v>19704</v>
      </c>
      <c r="J25" s="23">
        <f t="shared" si="0"/>
        <v>36695</v>
      </c>
      <c r="K25" s="92">
        <f t="shared" si="5"/>
        <v>0.7548237133336076</v>
      </c>
      <c r="L25" s="29">
        <v>19940</v>
      </c>
      <c r="M25" s="30">
        <v>5452</v>
      </c>
      <c r="N25" s="30">
        <f t="shared" si="1"/>
        <v>25392</v>
      </c>
      <c r="O25" s="71">
        <f t="shared" si="6"/>
        <v>0.5223186736331098</v>
      </c>
      <c r="P25" s="68">
        <f t="shared" si="7"/>
        <v>0.6919743834309852</v>
      </c>
      <c r="Q25" s="31"/>
      <c r="R25" s="32"/>
      <c r="S25" s="47">
        <f t="shared" si="8"/>
        <v>0</v>
      </c>
      <c r="T25" s="65">
        <f t="shared" si="2"/>
        <v>0</v>
      </c>
      <c r="U25" s="65">
        <f t="shared" si="3"/>
        <v>0</v>
      </c>
      <c r="V25" s="49">
        <f t="shared" si="9"/>
        <v>25392</v>
      </c>
      <c r="W25" s="67">
        <f t="shared" si="10"/>
        <v>1</v>
      </c>
      <c r="X25" s="67">
        <f t="shared" si="11"/>
        <v>0</v>
      </c>
      <c r="Y25" s="67">
        <f t="shared" si="4"/>
        <v>0.5223186736331098</v>
      </c>
      <c r="Z25" s="35"/>
      <c r="AA25" s="35"/>
      <c r="AB25" s="35"/>
      <c r="AC25" s="35"/>
      <c r="AD25" s="35"/>
      <c r="AE25" s="35"/>
      <c r="AF25" s="35"/>
      <c r="AG25" s="35"/>
      <c r="AH25" s="36"/>
    </row>
    <row r="26" spans="1:34" ht="14.25" thickBot="1" thickTop="1">
      <c r="A26" s="82" t="s">
        <v>25</v>
      </c>
      <c r="B26" s="77">
        <v>95844</v>
      </c>
      <c r="C26" s="21">
        <v>858</v>
      </c>
      <c r="D26" s="22">
        <v>488</v>
      </c>
      <c r="E26" s="23">
        <v>1198</v>
      </c>
      <c r="F26" s="23"/>
      <c r="G26" s="24">
        <v>66</v>
      </c>
      <c r="H26" s="23">
        <v>87</v>
      </c>
      <c r="I26" s="88">
        <v>30633</v>
      </c>
      <c r="J26" s="23">
        <f t="shared" si="0"/>
        <v>33330</v>
      </c>
      <c r="K26" s="92">
        <f t="shared" si="5"/>
        <v>0.347752597971704</v>
      </c>
      <c r="L26" s="29">
        <v>17494</v>
      </c>
      <c r="M26" s="30">
        <v>4919</v>
      </c>
      <c r="N26" s="30">
        <f t="shared" si="1"/>
        <v>22413</v>
      </c>
      <c r="O26" s="71">
        <f t="shared" si="6"/>
        <v>0.23384875422561663</v>
      </c>
      <c r="P26" s="68">
        <f t="shared" si="7"/>
        <v>0.6724572457245724</v>
      </c>
      <c r="Q26" s="31">
        <v>25050</v>
      </c>
      <c r="R26" s="32">
        <v>1359</v>
      </c>
      <c r="S26" s="47">
        <f t="shared" si="8"/>
        <v>26409</v>
      </c>
      <c r="T26" s="65">
        <f t="shared" si="2"/>
        <v>0.2755415049455365</v>
      </c>
      <c r="U26" s="65">
        <f t="shared" si="3"/>
        <v>0.4049776878134057</v>
      </c>
      <c r="V26" s="49">
        <f t="shared" si="9"/>
        <v>48822</v>
      </c>
      <c r="W26" s="67">
        <f t="shared" si="10"/>
        <v>0.4590758264716726</v>
      </c>
      <c r="X26" s="67">
        <f t="shared" si="11"/>
        <v>0.5409241735283274</v>
      </c>
      <c r="Y26" s="67">
        <f t="shared" si="4"/>
        <v>0.5093902591711531</v>
      </c>
      <c r="Z26" s="35">
        <v>40487</v>
      </c>
      <c r="AA26" s="35">
        <v>40497</v>
      </c>
      <c r="AB26" s="35"/>
      <c r="AC26" s="35"/>
      <c r="AD26" s="35"/>
      <c r="AE26" s="35"/>
      <c r="AF26" s="35"/>
      <c r="AG26" s="35"/>
      <c r="AH26" s="36">
        <v>1</v>
      </c>
    </row>
    <row r="27" spans="1:34" ht="14.25" thickBot="1" thickTop="1">
      <c r="A27" s="82" t="s">
        <v>26</v>
      </c>
      <c r="B27" s="77">
        <v>5471</v>
      </c>
      <c r="C27" s="21">
        <v>108</v>
      </c>
      <c r="D27" s="22">
        <v>1559</v>
      </c>
      <c r="E27" s="23"/>
      <c r="F27" s="23" t="s">
        <v>99</v>
      </c>
      <c r="G27" s="24">
        <v>18</v>
      </c>
      <c r="H27" s="23">
        <v>1</v>
      </c>
      <c r="I27" s="88">
        <v>1585</v>
      </c>
      <c r="J27" s="23">
        <f t="shared" si="0"/>
        <v>3271</v>
      </c>
      <c r="K27" s="92">
        <f t="shared" si="5"/>
        <v>0.597879729482727</v>
      </c>
      <c r="L27" s="29">
        <v>2303</v>
      </c>
      <c r="M27" s="30">
        <v>267</v>
      </c>
      <c r="N27" s="30">
        <f t="shared" si="1"/>
        <v>2570</v>
      </c>
      <c r="O27" s="71">
        <f t="shared" si="6"/>
        <v>0.46974958874063244</v>
      </c>
      <c r="P27" s="68">
        <f t="shared" si="7"/>
        <v>0.7856924487924182</v>
      </c>
      <c r="Q27" s="31">
        <v>1280</v>
      </c>
      <c r="R27" s="32">
        <v>19</v>
      </c>
      <c r="S27" s="47">
        <f t="shared" si="8"/>
        <v>1299</v>
      </c>
      <c r="T27" s="65">
        <f t="shared" si="2"/>
        <v>0.23743374154633523</v>
      </c>
      <c r="U27" s="65">
        <f t="shared" si="3"/>
        <v>0.33427689140504374</v>
      </c>
      <c r="V27" s="49">
        <f t="shared" si="9"/>
        <v>3869</v>
      </c>
      <c r="W27" s="67">
        <f t="shared" si="10"/>
        <v>0.6642543292840527</v>
      </c>
      <c r="X27" s="67">
        <f t="shared" si="11"/>
        <v>0.3357456707159473</v>
      </c>
      <c r="Y27" s="67">
        <f t="shared" si="4"/>
        <v>0.7071833302869677</v>
      </c>
      <c r="Z27" s="35">
        <v>40490</v>
      </c>
      <c r="AA27" s="35"/>
      <c r="AB27" s="35"/>
      <c r="AC27" s="35"/>
      <c r="AD27" s="35"/>
      <c r="AE27" s="35"/>
      <c r="AF27" s="35"/>
      <c r="AG27" s="35"/>
      <c r="AH27" s="38"/>
    </row>
    <row r="28" spans="1:34" s="20" customFormat="1" ht="14.25" thickBot="1" thickTop="1">
      <c r="A28" s="82" t="s">
        <v>27</v>
      </c>
      <c r="B28" s="78">
        <v>6286</v>
      </c>
      <c r="C28" s="21">
        <v>122</v>
      </c>
      <c r="D28" s="22">
        <v>396</v>
      </c>
      <c r="E28" s="23">
        <v>857</v>
      </c>
      <c r="F28" s="23"/>
      <c r="G28" s="24"/>
      <c r="H28" s="23">
        <v>5</v>
      </c>
      <c r="I28" s="88">
        <v>1853</v>
      </c>
      <c r="J28" s="23">
        <f t="shared" si="0"/>
        <v>3233</v>
      </c>
      <c r="K28" s="92">
        <f t="shared" si="5"/>
        <v>0.5143175310213172</v>
      </c>
      <c r="L28" s="29">
        <v>2595</v>
      </c>
      <c r="M28" s="30"/>
      <c r="N28" s="30">
        <f t="shared" si="1"/>
        <v>2595</v>
      </c>
      <c r="O28" s="71">
        <f t="shared" si="6"/>
        <v>0.41282214444797966</v>
      </c>
      <c r="P28" s="68">
        <f t="shared" si="7"/>
        <v>0.8026600680482524</v>
      </c>
      <c r="Q28" s="31">
        <v>2793</v>
      </c>
      <c r="R28" s="32">
        <v>66</v>
      </c>
      <c r="S28" s="47">
        <f t="shared" si="8"/>
        <v>2859</v>
      </c>
      <c r="T28" s="65">
        <f t="shared" si="2"/>
        <v>0.4548202354438435</v>
      </c>
      <c r="U28" s="65">
        <f t="shared" si="3"/>
        <v>0.6449357094518385</v>
      </c>
      <c r="V28" s="49">
        <f t="shared" si="9"/>
        <v>5454</v>
      </c>
      <c r="W28" s="67">
        <f t="shared" si="10"/>
        <v>0.4757975797579758</v>
      </c>
      <c r="X28" s="67">
        <f t="shared" si="11"/>
        <v>0.5242024202420242</v>
      </c>
      <c r="Y28" s="67">
        <f t="shared" si="4"/>
        <v>0.8676423798918231</v>
      </c>
      <c r="Z28" s="35">
        <v>40490</v>
      </c>
      <c r="AA28" s="35">
        <v>40497</v>
      </c>
      <c r="AB28" s="35"/>
      <c r="AC28" s="35"/>
      <c r="AD28" s="35"/>
      <c r="AE28" s="35"/>
      <c r="AF28" s="35"/>
      <c r="AG28" s="35"/>
      <c r="AH28" s="36">
        <v>1</v>
      </c>
    </row>
    <row r="29" spans="1:34" ht="14.25" thickBot="1" thickTop="1">
      <c r="A29" s="82" t="s">
        <v>28</v>
      </c>
      <c r="B29" s="78">
        <v>160221</v>
      </c>
      <c r="C29" s="21">
        <v>1002</v>
      </c>
      <c r="D29" s="22">
        <v>872</v>
      </c>
      <c r="E29" s="23">
        <v>8039</v>
      </c>
      <c r="F29" s="23">
        <v>365</v>
      </c>
      <c r="G29" s="24">
        <v>546</v>
      </c>
      <c r="H29" s="23">
        <v>368</v>
      </c>
      <c r="I29" s="88">
        <v>96215</v>
      </c>
      <c r="J29" s="23">
        <f t="shared" si="0"/>
        <v>107407</v>
      </c>
      <c r="K29" s="92">
        <f t="shared" si="5"/>
        <v>0.6703678044700757</v>
      </c>
      <c r="L29" s="29">
        <v>50578</v>
      </c>
      <c r="M29" s="30"/>
      <c r="N29" s="30">
        <f t="shared" si="1"/>
        <v>50578</v>
      </c>
      <c r="O29" s="71">
        <f t="shared" si="6"/>
        <v>0.3156764718732251</v>
      </c>
      <c r="P29" s="68">
        <f t="shared" si="7"/>
        <v>0.47090040686361223</v>
      </c>
      <c r="Q29" s="31"/>
      <c r="R29" s="32"/>
      <c r="S29" s="47">
        <f t="shared" si="8"/>
        <v>0</v>
      </c>
      <c r="T29" s="65">
        <f t="shared" si="2"/>
        <v>0</v>
      </c>
      <c r="U29" s="65">
        <f t="shared" si="3"/>
        <v>0</v>
      </c>
      <c r="V29" s="49">
        <f t="shared" si="9"/>
        <v>50578</v>
      </c>
      <c r="W29" s="67">
        <f t="shared" si="10"/>
        <v>1</v>
      </c>
      <c r="X29" s="67">
        <f t="shared" si="11"/>
        <v>0</v>
      </c>
      <c r="Y29" s="67">
        <f t="shared" si="4"/>
        <v>0.3156764718732251</v>
      </c>
      <c r="Z29" s="35"/>
      <c r="AA29" s="35"/>
      <c r="AB29" s="35"/>
      <c r="AC29" s="35"/>
      <c r="AD29" s="35"/>
      <c r="AE29" s="35"/>
      <c r="AF29" s="35"/>
      <c r="AG29" s="35"/>
      <c r="AH29" s="36"/>
    </row>
    <row r="30" spans="1:34" ht="14.25" thickBot="1" thickTop="1">
      <c r="A30" s="82" t="s">
        <v>29</v>
      </c>
      <c r="B30" s="77">
        <v>69872</v>
      </c>
      <c r="C30" s="21">
        <v>97</v>
      </c>
      <c r="D30" s="22">
        <v>799</v>
      </c>
      <c r="E30" s="23">
        <v>36627</v>
      </c>
      <c r="F30" s="23"/>
      <c r="G30" s="24">
        <v>178</v>
      </c>
      <c r="H30" s="23">
        <v>180</v>
      </c>
      <c r="I30" s="88">
        <v>17480</v>
      </c>
      <c r="J30" s="23">
        <f t="shared" si="0"/>
        <v>55361</v>
      </c>
      <c r="K30" s="92">
        <f t="shared" si="5"/>
        <v>0.7923202427295626</v>
      </c>
      <c r="L30" s="29">
        <v>21000</v>
      </c>
      <c r="M30" s="30"/>
      <c r="N30" s="30">
        <f t="shared" si="1"/>
        <v>21000</v>
      </c>
      <c r="O30" s="71">
        <f t="shared" si="6"/>
        <v>0.30054957636821616</v>
      </c>
      <c r="P30" s="68">
        <f t="shared" si="7"/>
        <v>0.3793284080851141</v>
      </c>
      <c r="Q30" s="31"/>
      <c r="R30" s="32"/>
      <c r="S30" s="47">
        <f t="shared" si="8"/>
        <v>0</v>
      </c>
      <c r="T30" s="65">
        <f t="shared" si="2"/>
        <v>0</v>
      </c>
      <c r="U30" s="65">
        <f t="shared" si="3"/>
        <v>0</v>
      </c>
      <c r="V30" s="49">
        <f t="shared" si="9"/>
        <v>21000</v>
      </c>
      <c r="W30" s="67">
        <f t="shared" si="10"/>
        <v>1</v>
      </c>
      <c r="X30" s="67">
        <f t="shared" si="11"/>
        <v>0</v>
      </c>
      <c r="Y30" s="67">
        <f t="shared" si="4"/>
        <v>0.30054957636821616</v>
      </c>
      <c r="Z30" s="35"/>
      <c r="AA30" s="35"/>
      <c r="AB30" s="35"/>
      <c r="AC30" s="35"/>
      <c r="AD30" s="35"/>
      <c r="AE30" s="35"/>
      <c r="AF30" s="35"/>
      <c r="AG30" s="35"/>
      <c r="AH30" s="36"/>
    </row>
    <row r="31" spans="1:34" s="20" customFormat="1" ht="14.25" thickBot="1" thickTop="1">
      <c r="A31" s="82" t="s">
        <v>30</v>
      </c>
      <c r="B31" s="78">
        <v>61411</v>
      </c>
      <c r="C31" s="21">
        <v>1055</v>
      </c>
      <c r="D31" s="21">
        <v>636</v>
      </c>
      <c r="E31" s="21">
        <v>3409</v>
      </c>
      <c r="F31" s="21"/>
      <c r="G31" s="21"/>
      <c r="H31" s="21">
        <v>305</v>
      </c>
      <c r="I31" s="89">
        <v>38443</v>
      </c>
      <c r="J31" s="23">
        <f t="shared" si="0"/>
        <v>43848</v>
      </c>
      <c r="K31" s="92">
        <f t="shared" si="5"/>
        <v>0.7140088909153083</v>
      </c>
      <c r="L31" s="29">
        <v>25466</v>
      </c>
      <c r="M31" s="30">
        <v>8592</v>
      </c>
      <c r="N31" s="30">
        <f t="shared" si="1"/>
        <v>34058</v>
      </c>
      <c r="O31" s="71">
        <f t="shared" si="6"/>
        <v>0.5545911970168211</v>
      </c>
      <c r="P31" s="68">
        <f t="shared" si="7"/>
        <v>0.7767286991424922</v>
      </c>
      <c r="Q31" s="31">
        <v>12972</v>
      </c>
      <c r="R31" s="32">
        <v>1162</v>
      </c>
      <c r="S31" s="47">
        <f t="shared" si="8"/>
        <v>14134</v>
      </c>
      <c r="T31" s="65">
        <f t="shared" si="2"/>
        <v>0.2301542069010438</v>
      </c>
      <c r="U31" s="65">
        <f t="shared" si="3"/>
        <v>0.615377917102055</v>
      </c>
      <c r="V31" s="49">
        <f t="shared" si="9"/>
        <v>48192</v>
      </c>
      <c r="W31" s="67">
        <f t="shared" si="10"/>
        <v>0.706714807436919</v>
      </c>
      <c r="X31" s="67">
        <f t="shared" si="11"/>
        <v>0.293285192563081</v>
      </c>
      <c r="Y31" s="67">
        <f t="shared" si="4"/>
        <v>0.7847454039178648</v>
      </c>
      <c r="Z31" s="35">
        <v>40485</v>
      </c>
      <c r="AA31" s="35">
        <v>40490</v>
      </c>
      <c r="AB31" s="35">
        <v>40499</v>
      </c>
      <c r="AC31" s="35"/>
      <c r="AD31" s="35"/>
      <c r="AE31" s="35"/>
      <c r="AF31" s="35"/>
      <c r="AG31" s="35"/>
      <c r="AH31" s="36">
        <v>1</v>
      </c>
    </row>
    <row r="32" spans="1:34" s="20" customFormat="1" ht="14.25" thickBot="1" thickTop="1">
      <c r="A32" s="82" t="s">
        <v>31</v>
      </c>
      <c r="B32" s="78">
        <v>1621934</v>
      </c>
      <c r="C32" s="21">
        <v>745</v>
      </c>
      <c r="D32" s="22">
        <v>47615</v>
      </c>
      <c r="E32" s="23">
        <v>13279</v>
      </c>
      <c r="F32" s="23">
        <v>2046</v>
      </c>
      <c r="G32" s="24">
        <v>1632</v>
      </c>
      <c r="H32" s="23">
        <v>2204</v>
      </c>
      <c r="I32" s="88">
        <v>615827</v>
      </c>
      <c r="J32" s="23">
        <f t="shared" si="0"/>
        <v>683348</v>
      </c>
      <c r="K32" s="92">
        <f t="shared" si="5"/>
        <v>0.42131677367883036</v>
      </c>
      <c r="L32" s="29">
        <v>173898</v>
      </c>
      <c r="M32" s="30"/>
      <c r="N32" s="30">
        <f t="shared" si="1"/>
        <v>173898</v>
      </c>
      <c r="O32" s="71">
        <f t="shared" si="6"/>
        <v>0.10721644653851513</v>
      </c>
      <c r="P32" s="68">
        <f t="shared" si="7"/>
        <v>0.25447941605155794</v>
      </c>
      <c r="Q32" s="31"/>
      <c r="R32" s="32"/>
      <c r="S32" s="47">
        <f t="shared" si="8"/>
        <v>0</v>
      </c>
      <c r="T32" s="65">
        <f t="shared" si="2"/>
        <v>0</v>
      </c>
      <c r="U32" s="65">
        <f t="shared" si="3"/>
        <v>0</v>
      </c>
      <c r="V32" s="49">
        <f t="shared" si="9"/>
        <v>173898</v>
      </c>
      <c r="W32" s="67">
        <f t="shared" si="10"/>
        <v>1</v>
      </c>
      <c r="X32" s="67">
        <f t="shared" si="11"/>
        <v>0</v>
      </c>
      <c r="Y32" s="67">
        <f t="shared" si="4"/>
        <v>0.10721644653851513</v>
      </c>
      <c r="Z32" s="35"/>
      <c r="AA32" s="35"/>
      <c r="AB32" s="35"/>
      <c r="AC32" s="35"/>
      <c r="AD32" s="35"/>
      <c r="AE32" s="35"/>
      <c r="AF32" s="35"/>
      <c r="AG32" s="35"/>
      <c r="AH32" s="36"/>
    </row>
    <row r="33" spans="1:34" s="20" customFormat="1" ht="14.25" thickBot="1" thickTop="1">
      <c r="A33" s="82" t="s">
        <v>32</v>
      </c>
      <c r="B33" s="78">
        <v>202876</v>
      </c>
      <c r="C33" s="21">
        <v>955</v>
      </c>
      <c r="D33" s="22">
        <v>4702</v>
      </c>
      <c r="E33" s="23">
        <v>10920</v>
      </c>
      <c r="F33" s="23">
        <v>1</v>
      </c>
      <c r="G33" s="24">
        <v>388</v>
      </c>
      <c r="H33" s="23">
        <v>385</v>
      </c>
      <c r="I33" s="88">
        <v>107442</v>
      </c>
      <c r="J33" s="23">
        <f t="shared" si="0"/>
        <v>124793</v>
      </c>
      <c r="K33" s="92">
        <f t="shared" si="5"/>
        <v>0.6151195804333681</v>
      </c>
      <c r="L33" s="29">
        <v>99027</v>
      </c>
      <c r="M33" s="30"/>
      <c r="N33" s="30">
        <f t="shared" si="1"/>
        <v>99027</v>
      </c>
      <c r="O33" s="71">
        <f t="shared" si="6"/>
        <v>0.48811589345215795</v>
      </c>
      <c r="P33" s="68">
        <f t="shared" si="7"/>
        <v>0.7935300858221215</v>
      </c>
      <c r="Q33" s="31">
        <v>56115</v>
      </c>
      <c r="R33" s="32">
        <v>3399</v>
      </c>
      <c r="S33" s="47">
        <f t="shared" si="8"/>
        <v>59514</v>
      </c>
      <c r="T33" s="65">
        <f t="shared" si="2"/>
        <v>0.2933516039354088</v>
      </c>
      <c r="U33" s="65">
        <f t="shared" si="3"/>
        <v>0.6236142255380682</v>
      </c>
      <c r="V33" s="49">
        <f t="shared" si="9"/>
        <v>158541</v>
      </c>
      <c r="W33" s="67">
        <f t="shared" si="10"/>
        <v>0.6246144530436921</v>
      </c>
      <c r="X33" s="67">
        <f t="shared" si="11"/>
        <v>0.3753855469563078</v>
      </c>
      <c r="Y33" s="67">
        <f t="shared" si="4"/>
        <v>0.7814674973875668</v>
      </c>
      <c r="Z33" s="35">
        <v>40500</v>
      </c>
      <c r="AA33" s="35"/>
      <c r="AB33" s="35"/>
      <c r="AC33" s="35"/>
      <c r="AD33" s="35"/>
      <c r="AE33" s="35"/>
      <c r="AF33" s="35"/>
      <c r="AG33" s="35"/>
      <c r="AH33" s="36">
        <v>1</v>
      </c>
    </row>
    <row r="34" spans="1:34" s="20" customFormat="1" ht="14.25" thickBot="1" thickTop="1">
      <c r="A34" s="82" t="s">
        <v>33</v>
      </c>
      <c r="B34" s="78">
        <v>13055</v>
      </c>
      <c r="C34" s="21">
        <v>131</v>
      </c>
      <c r="D34" s="22">
        <v>357</v>
      </c>
      <c r="E34" s="23">
        <v>597</v>
      </c>
      <c r="F34" s="23">
        <v>49</v>
      </c>
      <c r="G34" s="24"/>
      <c r="H34" s="23"/>
      <c r="I34" s="88">
        <v>6951</v>
      </c>
      <c r="J34" s="23">
        <f t="shared" si="0"/>
        <v>8085</v>
      </c>
      <c r="K34" s="92">
        <f t="shared" si="5"/>
        <v>0.6193029490616622</v>
      </c>
      <c r="L34" s="29">
        <v>6076</v>
      </c>
      <c r="M34" s="30"/>
      <c r="N34" s="30">
        <f t="shared" si="1"/>
        <v>6076</v>
      </c>
      <c r="O34" s="71">
        <f t="shared" si="6"/>
        <v>0.46541554959785525</v>
      </c>
      <c r="P34" s="68">
        <f t="shared" si="7"/>
        <v>0.7515151515151515</v>
      </c>
      <c r="Q34" s="31">
        <v>2763</v>
      </c>
      <c r="R34" s="32">
        <v>149</v>
      </c>
      <c r="S34" s="47">
        <f t="shared" si="8"/>
        <v>2912</v>
      </c>
      <c r="T34" s="65">
        <f t="shared" si="2"/>
        <v>0.2230563002680965</v>
      </c>
      <c r="U34" s="65">
        <f t="shared" si="3"/>
        <v>0.47706422018348627</v>
      </c>
      <c r="V34" s="49">
        <f t="shared" si="9"/>
        <v>8988</v>
      </c>
      <c r="W34" s="67">
        <f t="shared" si="10"/>
        <v>0.67601246105919</v>
      </c>
      <c r="X34" s="67">
        <f t="shared" si="11"/>
        <v>0.32398753894080995</v>
      </c>
      <c r="Y34" s="67">
        <f t="shared" si="4"/>
        <v>0.6884718498659518</v>
      </c>
      <c r="Z34" s="35">
        <v>40494</v>
      </c>
      <c r="AA34" s="35"/>
      <c r="AB34" s="35"/>
      <c r="AC34" s="35"/>
      <c r="AD34" s="35"/>
      <c r="AE34" s="35"/>
      <c r="AF34" s="35"/>
      <c r="AG34" s="35"/>
      <c r="AH34" s="36">
        <v>1</v>
      </c>
    </row>
    <row r="35" spans="1:34" ht="14.25" thickBot="1" thickTop="1">
      <c r="A35" s="82" t="s">
        <v>34</v>
      </c>
      <c r="B35" s="77">
        <v>857839</v>
      </c>
      <c r="C35" s="21">
        <v>11089</v>
      </c>
      <c r="D35" s="21">
        <v>28266</v>
      </c>
      <c r="E35" s="21">
        <v>44478</v>
      </c>
      <c r="F35" s="21"/>
      <c r="G35" s="21">
        <v>2213</v>
      </c>
      <c r="H35" s="21">
        <v>976</v>
      </c>
      <c r="I35" s="89">
        <v>322146</v>
      </c>
      <c r="J35" s="23">
        <f t="shared" si="0"/>
        <v>409168</v>
      </c>
      <c r="K35" s="92">
        <f t="shared" si="5"/>
        <v>0.4769752832407946</v>
      </c>
      <c r="L35" s="29">
        <v>206310</v>
      </c>
      <c r="M35" s="30">
        <v>49300</v>
      </c>
      <c r="N35" s="30">
        <f t="shared" si="1"/>
        <v>255610</v>
      </c>
      <c r="O35" s="71">
        <f t="shared" si="6"/>
        <v>0.29796966563655886</v>
      </c>
      <c r="P35" s="68">
        <f t="shared" si="7"/>
        <v>0.624706721933289</v>
      </c>
      <c r="Q35" s="31">
        <v>200000</v>
      </c>
      <c r="R35" s="32">
        <v>28800</v>
      </c>
      <c r="S35" s="47">
        <f t="shared" si="8"/>
        <v>228800</v>
      </c>
      <c r="T35" s="65">
        <f t="shared" si="2"/>
        <v>0.26671671490804216</v>
      </c>
      <c r="U35" s="65">
        <f t="shared" si="3"/>
        <v>0.4271103038494063</v>
      </c>
      <c r="V35" s="49">
        <f t="shared" si="9"/>
        <v>484410</v>
      </c>
      <c r="W35" s="67">
        <f t="shared" si="10"/>
        <v>0.5276728391238826</v>
      </c>
      <c r="X35" s="67">
        <f t="shared" si="11"/>
        <v>0.4723271608761173</v>
      </c>
      <c r="Y35" s="67">
        <f aca="true" t="shared" si="12" ref="Y35:Y60">+V35/B35</f>
        <v>0.5646863805446011</v>
      </c>
      <c r="Z35" s="35">
        <v>40490</v>
      </c>
      <c r="AA35" s="35"/>
      <c r="AB35" s="35"/>
      <c r="AC35" s="35"/>
      <c r="AD35" s="35"/>
      <c r="AE35" s="35"/>
      <c r="AF35" s="35"/>
      <c r="AG35" s="35"/>
      <c r="AH35" s="36"/>
    </row>
    <row r="36" spans="1:34" s="20" customFormat="1" ht="14.25" thickBot="1" thickTop="1">
      <c r="A36" s="82" t="s">
        <v>35</v>
      </c>
      <c r="B36" s="78">
        <v>678923</v>
      </c>
      <c r="C36" s="21">
        <v>1884</v>
      </c>
      <c r="D36" s="22">
        <v>19536</v>
      </c>
      <c r="E36" s="23">
        <v>13858</v>
      </c>
      <c r="F36" s="23">
        <v>530</v>
      </c>
      <c r="G36" s="24">
        <v>937</v>
      </c>
      <c r="H36" s="23">
        <v>487</v>
      </c>
      <c r="I36" s="88">
        <v>311741</v>
      </c>
      <c r="J36" s="23">
        <f t="shared" si="0"/>
        <v>348973</v>
      </c>
      <c r="K36" s="92">
        <f t="shared" si="5"/>
        <v>0.5140096888748797</v>
      </c>
      <c r="L36" s="29">
        <v>169320</v>
      </c>
      <c r="M36" s="30">
        <v>65311</v>
      </c>
      <c r="N36" s="30">
        <f t="shared" si="1"/>
        <v>234631</v>
      </c>
      <c r="O36" s="71">
        <f t="shared" si="6"/>
        <v>0.3455929464755208</v>
      </c>
      <c r="P36" s="68">
        <f t="shared" si="7"/>
        <v>0.6723471443349486</v>
      </c>
      <c r="Q36" s="31">
        <v>180098</v>
      </c>
      <c r="R36" s="32">
        <v>13814</v>
      </c>
      <c r="S36" s="47">
        <f t="shared" si="8"/>
        <v>193912</v>
      </c>
      <c r="T36" s="65">
        <f t="shared" si="2"/>
        <v>0.2856170729228499</v>
      </c>
      <c r="U36" s="65">
        <f t="shared" si="3"/>
        <v>0.5281086763512373</v>
      </c>
      <c r="V36" s="49">
        <f t="shared" si="9"/>
        <v>428543</v>
      </c>
      <c r="W36" s="67">
        <f t="shared" si="10"/>
        <v>0.5475086514072101</v>
      </c>
      <c r="X36" s="67">
        <f t="shared" si="11"/>
        <v>0.45249134859279</v>
      </c>
      <c r="Y36" s="67">
        <f t="shared" si="12"/>
        <v>0.6312100193983706</v>
      </c>
      <c r="Z36" s="35">
        <v>40492</v>
      </c>
      <c r="AA36" s="35">
        <v>40505</v>
      </c>
      <c r="AB36" s="35"/>
      <c r="AC36" s="35"/>
      <c r="AD36" s="35"/>
      <c r="AE36" s="35"/>
      <c r="AF36" s="35"/>
      <c r="AG36" s="35"/>
      <c r="AH36" s="36">
        <v>1</v>
      </c>
    </row>
    <row r="37" spans="1:34" ht="14.25" thickBot="1" thickTop="1">
      <c r="A37" s="82" t="s">
        <v>36</v>
      </c>
      <c r="B37" s="77">
        <v>25352</v>
      </c>
      <c r="C37" s="21">
        <v>223</v>
      </c>
      <c r="D37" s="22">
        <v>544</v>
      </c>
      <c r="E37" s="23">
        <v>3361</v>
      </c>
      <c r="F37" s="23" t="s">
        <v>99</v>
      </c>
      <c r="G37" s="24">
        <v>17</v>
      </c>
      <c r="H37" s="23">
        <v>34</v>
      </c>
      <c r="I37" s="88">
        <v>10571</v>
      </c>
      <c r="J37" s="23">
        <f t="shared" si="0"/>
        <v>14750</v>
      </c>
      <c r="K37" s="92">
        <f t="shared" si="5"/>
        <v>0.5818081413695172</v>
      </c>
      <c r="L37" s="29">
        <v>5735</v>
      </c>
      <c r="M37" s="30"/>
      <c r="N37" s="30">
        <f t="shared" si="1"/>
        <v>5735</v>
      </c>
      <c r="O37" s="71">
        <f t="shared" si="6"/>
        <v>0.22621489428841907</v>
      </c>
      <c r="P37" s="68">
        <f t="shared" si="7"/>
        <v>0.3888135593220339</v>
      </c>
      <c r="Q37" s="31"/>
      <c r="R37" s="32"/>
      <c r="S37" s="47">
        <f t="shared" si="8"/>
        <v>0</v>
      </c>
      <c r="T37" s="65">
        <f t="shared" si="2"/>
        <v>0</v>
      </c>
      <c r="U37" s="65">
        <f t="shared" si="3"/>
        <v>0</v>
      </c>
      <c r="V37" s="49">
        <f t="shared" si="9"/>
        <v>5735</v>
      </c>
      <c r="W37" s="67">
        <f t="shared" si="10"/>
        <v>1</v>
      </c>
      <c r="X37" s="67">
        <f t="shared" si="11"/>
        <v>0</v>
      </c>
      <c r="Y37" s="67">
        <f t="shared" si="12"/>
        <v>0.22621489428841907</v>
      </c>
      <c r="Z37" s="35"/>
      <c r="AA37" s="35"/>
      <c r="AB37" s="35"/>
      <c r="AC37" s="35"/>
      <c r="AD37" s="35"/>
      <c r="AE37" s="35"/>
      <c r="AF37" s="35"/>
      <c r="AG37" s="35"/>
      <c r="AH37" s="36"/>
    </row>
    <row r="38" spans="1:38" s="20" customFormat="1" ht="14.25" thickBot="1" thickTop="1">
      <c r="A38" s="82" t="s">
        <v>37</v>
      </c>
      <c r="B38" s="78">
        <v>806163</v>
      </c>
      <c r="C38" s="21">
        <v>4298</v>
      </c>
      <c r="D38" s="22">
        <v>5613</v>
      </c>
      <c r="E38" s="23">
        <v>18981</v>
      </c>
      <c r="F38" s="23"/>
      <c r="G38" s="24">
        <v>2511</v>
      </c>
      <c r="H38" s="23">
        <v>1129</v>
      </c>
      <c r="I38" s="88">
        <v>295819</v>
      </c>
      <c r="J38" s="23">
        <f t="shared" si="0"/>
        <v>328351</v>
      </c>
      <c r="K38" s="92">
        <f t="shared" si="5"/>
        <v>0.40730100488362775</v>
      </c>
      <c r="L38" s="29">
        <v>152376</v>
      </c>
      <c r="M38" s="30">
        <v>54806</v>
      </c>
      <c r="N38" s="30">
        <f t="shared" si="1"/>
        <v>207182</v>
      </c>
      <c r="O38" s="71">
        <f t="shared" si="6"/>
        <v>0.25699765432052823</v>
      </c>
      <c r="P38" s="68">
        <f t="shared" si="7"/>
        <v>0.630977216454343</v>
      </c>
      <c r="Q38" s="31"/>
      <c r="R38" s="32"/>
      <c r="S38" s="47">
        <f t="shared" si="8"/>
        <v>0</v>
      </c>
      <c r="T38" s="65">
        <f t="shared" si="2"/>
        <v>0</v>
      </c>
      <c r="U38" s="65">
        <f t="shared" si="3"/>
        <v>0</v>
      </c>
      <c r="V38" s="49">
        <f t="shared" si="9"/>
        <v>207182</v>
      </c>
      <c r="W38" s="67">
        <f t="shared" si="10"/>
        <v>1</v>
      </c>
      <c r="X38" s="67">
        <f t="shared" si="11"/>
        <v>0</v>
      </c>
      <c r="Y38" s="67">
        <f t="shared" si="12"/>
        <v>0.25699765432052823</v>
      </c>
      <c r="Z38" s="35">
        <v>40505</v>
      </c>
      <c r="AA38" s="35"/>
      <c r="AB38" s="35"/>
      <c r="AC38" s="35"/>
      <c r="AD38" s="35"/>
      <c r="AE38" s="35"/>
      <c r="AF38" s="35"/>
      <c r="AG38" s="35"/>
      <c r="AH38" s="36">
        <v>1</v>
      </c>
      <c r="AL38" s="62"/>
    </row>
    <row r="39" spans="1:34" ht="14.25" thickBot="1" thickTop="1">
      <c r="A39" s="82" t="s">
        <v>38</v>
      </c>
      <c r="B39" s="78">
        <v>1442161</v>
      </c>
      <c r="C39" s="21">
        <v>5622</v>
      </c>
      <c r="D39" s="22">
        <v>21313</v>
      </c>
      <c r="E39" s="23">
        <v>40033</v>
      </c>
      <c r="F39" s="23">
        <v>803</v>
      </c>
      <c r="G39" s="24">
        <v>1395</v>
      </c>
      <c r="H39" s="23">
        <v>3440</v>
      </c>
      <c r="I39" s="88">
        <v>654979</v>
      </c>
      <c r="J39" s="23">
        <f t="shared" si="0"/>
        <v>727585</v>
      </c>
      <c r="K39" s="92">
        <f t="shared" si="5"/>
        <v>0.504510245388691</v>
      </c>
      <c r="L39" s="29">
        <v>378514</v>
      </c>
      <c r="M39" s="30">
        <v>117974</v>
      </c>
      <c r="N39" s="30">
        <f t="shared" si="1"/>
        <v>496488</v>
      </c>
      <c r="O39" s="71">
        <f t="shared" si="6"/>
        <v>0.3442666942179133</v>
      </c>
      <c r="P39" s="68">
        <f t="shared" si="7"/>
        <v>0.6823780039445563</v>
      </c>
      <c r="Q39" s="31">
        <v>364778</v>
      </c>
      <c r="R39" s="32">
        <v>13000</v>
      </c>
      <c r="S39" s="47">
        <f t="shared" si="8"/>
        <v>377778</v>
      </c>
      <c r="T39" s="65">
        <f t="shared" si="2"/>
        <v>0.26195272233821326</v>
      </c>
      <c r="U39" s="65">
        <f t="shared" si="3"/>
        <v>0.4799118882291516</v>
      </c>
      <c r="V39" s="49">
        <f t="shared" si="9"/>
        <v>874266</v>
      </c>
      <c r="W39" s="67">
        <f t="shared" si="10"/>
        <v>0.5678912367631819</v>
      </c>
      <c r="X39" s="67">
        <f t="shared" si="11"/>
        <v>0.43210876323681807</v>
      </c>
      <c r="Y39" s="67">
        <f t="shared" si="12"/>
        <v>0.6062194165561265</v>
      </c>
      <c r="Z39" s="35">
        <v>40490</v>
      </c>
      <c r="AA39" s="35">
        <v>40496</v>
      </c>
      <c r="AB39" s="35"/>
      <c r="AC39" s="35"/>
      <c r="AD39" s="35"/>
      <c r="AE39" s="35"/>
      <c r="AF39" s="35"/>
      <c r="AG39" s="35"/>
      <c r="AH39" s="36"/>
    </row>
    <row r="40" spans="1:34" ht="14.25" thickBot="1" thickTop="1">
      <c r="A40" s="82" t="s">
        <v>39</v>
      </c>
      <c r="B40" s="77">
        <v>461768</v>
      </c>
      <c r="C40" s="21">
        <v>6219</v>
      </c>
      <c r="D40" s="22">
        <v>12303</v>
      </c>
      <c r="E40" s="23">
        <v>3226</v>
      </c>
      <c r="F40" s="23">
        <v>3803</v>
      </c>
      <c r="G40" s="24">
        <v>211</v>
      </c>
      <c r="H40" s="23">
        <v>2131</v>
      </c>
      <c r="I40" s="88">
        <v>187450</v>
      </c>
      <c r="J40" s="23">
        <f t="shared" si="0"/>
        <v>215343</v>
      </c>
      <c r="K40" s="92">
        <f t="shared" si="5"/>
        <v>0.46634457129987356</v>
      </c>
      <c r="L40" s="29">
        <v>103441</v>
      </c>
      <c r="M40" s="30">
        <v>40575</v>
      </c>
      <c r="N40" s="30">
        <f t="shared" si="1"/>
        <v>144016</v>
      </c>
      <c r="O40" s="71">
        <f t="shared" si="6"/>
        <v>0.3118795585662064</v>
      </c>
      <c r="P40" s="68">
        <f t="shared" si="7"/>
        <v>0.6687749311563412</v>
      </c>
      <c r="Q40" s="31"/>
      <c r="R40" s="32"/>
      <c r="S40" s="47">
        <f t="shared" si="8"/>
        <v>0</v>
      </c>
      <c r="T40" s="65">
        <f t="shared" si="2"/>
        <v>0</v>
      </c>
      <c r="U40" s="65">
        <f t="shared" si="3"/>
        <v>0</v>
      </c>
      <c r="V40" s="49">
        <f t="shared" si="9"/>
        <v>144016</v>
      </c>
      <c r="W40" s="67">
        <f t="shared" si="10"/>
        <v>1</v>
      </c>
      <c r="X40" s="67">
        <f t="shared" si="11"/>
        <v>0</v>
      </c>
      <c r="Y40" s="67">
        <f t="shared" si="12"/>
        <v>0.3118795585662064</v>
      </c>
      <c r="Z40" s="35">
        <v>40492</v>
      </c>
      <c r="AA40" s="35"/>
      <c r="AB40" s="35"/>
      <c r="AC40" s="35"/>
      <c r="AD40" s="35"/>
      <c r="AE40" s="35"/>
      <c r="AF40" s="35"/>
      <c r="AG40" s="35"/>
      <c r="AH40" s="36"/>
    </row>
    <row r="41" spans="1:34" ht="13.5" customHeight="1" thickBot="1" thickTop="1">
      <c r="A41" s="82" t="s">
        <v>40</v>
      </c>
      <c r="B41" s="77">
        <v>269777</v>
      </c>
      <c r="C41" s="21">
        <v>416</v>
      </c>
      <c r="D41" s="22">
        <v>1956</v>
      </c>
      <c r="E41" s="23">
        <v>12055</v>
      </c>
      <c r="F41" s="23"/>
      <c r="G41" s="24">
        <v>657</v>
      </c>
      <c r="H41" s="23">
        <v>303</v>
      </c>
      <c r="I41" s="88">
        <v>147190</v>
      </c>
      <c r="J41" s="23">
        <f t="shared" si="0"/>
        <v>162577</v>
      </c>
      <c r="K41" s="92">
        <f t="shared" si="5"/>
        <v>0.6026347687163843</v>
      </c>
      <c r="L41" s="29">
        <v>85946</v>
      </c>
      <c r="M41" s="30">
        <v>20228</v>
      </c>
      <c r="N41" s="30">
        <f t="shared" si="1"/>
        <v>106174</v>
      </c>
      <c r="O41" s="71">
        <f t="shared" si="6"/>
        <v>0.39356209017077065</v>
      </c>
      <c r="P41" s="68">
        <f t="shared" si="7"/>
        <v>0.6530690073011558</v>
      </c>
      <c r="Q41" s="31">
        <v>57936</v>
      </c>
      <c r="R41" s="32">
        <v>7045</v>
      </c>
      <c r="S41" s="47">
        <f t="shared" si="8"/>
        <v>64981</v>
      </c>
      <c r="T41" s="65">
        <f t="shared" si="2"/>
        <v>0.24086931057873726</v>
      </c>
      <c r="U41" s="65">
        <f t="shared" si="3"/>
        <v>0.5300806773964613</v>
      </c>
      <c r="V41" s="49">
        <f t="shared" si="9"/>
        <v>171155</v>
      </c>
      <c r="W41" s="67">
        <f t="shared" si="10"/>
        <v>0.6203382898542257</v>
      </c>
      <c r="X41" s="67">
        <f t="shared" si="11"/>
        <v>0.3796617101457743</v>
      </c>
      <c r="Y41" s="67">
        <f t="shared" si="12"/>
        <v>0.6344314007495079</v>
      </c>
      <c r="Z41" s="35">
        <v>40513</v>
      </c>
      <c r="AA41" s="35"/>
      <c r="AB41" s="35"/>
      <c r="AC41" s="35"/>
      <c r="AD41" s="35"/>
      <c r="AE41" s="35"/>
      <c r="AF41" s="35"/>
      <c r="AG41" s="35"/>
      <c r="AH41" s="36">
        <v>1</v>
      </c>
    </row>
    <row r="42" spans="1:34" s="20" customFormat="1" ht="14.25" thickBot="1" thickTop="1">
      <c r="A42" s="82" t="s">
        <v>41</v>
      </c>
      <c r="B42" s="78">
        <v>156504</v>
      </c>
      <c r="C42" s="21">
        <v>1412</v>
      </c>
      <c r="D42" s="22">
        <v>3629</v>
      </c>
      <c r="E42" s="23">
        <v>5140</v>
      </c>
      <c r="F42" s="23">
        <v>199</v>
      </c>
      <c r="G42" s="24">
        <v>159</v>
      </c>
      <c r="H42" s="23">
        <v>204</v>
      </c>
      <c r="I42" s="88">
        <v>73882</v>
      </c>
      <c r="J42" s="23">
        <f t="shared" si="0"/>
        <v>84625</v>
      </c>
      <c r="K42" s="92">
        <f t="shared" si="5"/>
        <v>0.5407210039360016</v>
      </c>
      <c r="L42" s="29">
        <v>54826</v>
      </c>
      <c r="M42" s="30">
        <v>12639</v>
      </c>
      <c r="N42" s="30">
        <f t="shared" si="1"/>
        <v>67465</v>
      </c>
      <c r="O42" s="71">
        <f t="shared" si="6"/>
        <v>0.43107524408321835</v>
      </c>
      <c r="P42" s="68">
        <f t="shared" si="7"/>
        <v>0.7972230428360414</v>
      </c>
      <c r="Q42" s="31">
        <v>37754</v>
      </c>
      <c r="R42" s="32">
        <v>3152</v>
      </c>
      <c r="S42" s="47">
        <f t="shared" si="8"/>
        <v>40906</v>
      </c>
      <c r="T42" s="65">
        <f t="shared" si="2"/>
        <v>0.2613735112201605</v>
      </c>
      <c r="U42" s="65">
        <f t="shared" si="3"/>
        <v>0.49509815787562633</v>
      </c>
      <c r="V42" s="49">
        <f t="shared" si="9"/>
        <v>108371</v>
      </c>
      <c r="W42" s="67">
        <f t="shared" si="10"/>
        <v>0.6225373946904614</v>
      </c>
      <c r="X42" s="67">
        <f t="shared" si="11"/>
        <v>0.3774626053095385</v>
      </c>
      <c r="Y42" s="67">
        <f t="shared" si="12"/>
        <v>0.6924487553033788</v>
      </c>
      <c r="Z42" s="35">
        <v>40505</v>
      </c>
      <c r="AA42" s="35"/>
      <c r="AB42" s="35"/>
      <c r="AC42" s="35"/>
      <c r="AD42" s="35"/>
      <c r="AE42" s="35"/>
      <c r="AF42" s="35"/>
      <c r="AG42" s="35"/>
      <c r="AH42" s="36">
        <v>1</v>
      </c>
    </row>
    <row r="43" spans="1:34" s="20" customFormat="1" ht="14.25" thickBot="1" thickTop="1">
      <c r="A43" s="82" t="s">
        <v>42</v>
      </c>
      <c r="B43" s="78">
        <v>346516</v>
      </c>
      <c r="C43" s="21">
        <v>3073</v>
      </c>
      <c r="D43" s="22">
        <v>17103</v>
      </c>
      <c r="E43" s="23">
        <v>12233</v>
      </c>
      <c r="F43" s="23">
        <v>1313</v>
      </c>
      <c r="G43" s="24">
        <v>316</v>
      </c>
      <c r="H43" s="23">
        <v>957</v>
      </c>
      <c r="I43" s="88">
        <v>148069</v>
      </c>
      <c r="J43" s="23">
        <f t="shared" si="0"/>
        <v>183064</v>
      </c>
      <c r="K43" s="92">
        <f t="shared" si="5"/>
        <v>0.5282988375717138</v>
      </c>
      <c r="L43" s="29">
        <v>89091</v>
      </c>
      <c r="M43" s="30">
        <v>28752</v>
      </c>
      <c r="N43" s="30">
        <f t="shared" si="1"/>
        <v>117843</v>
      </c>
      <c r="O43" s="71">
        <f t="shared" si="6"/>
        <v>0.3400795345669464</v>
      </c>
      <c r="P43" s="68">
        <f t="shared" si="7"/>
        <v>0.6437256915614211</v>
      </c>
      <c r="Q43" s="31">
        <v>99786</v>
      </c>
      <c r="R43" s="32">
        <v>8630</v>
      </c>
      <c r="S43" s="47">
        <f t="shared" si="8"/>
        <v>108416</v>
      </c>
      <c r="T43" s="65">
        <f t="shared" si="2"/>
        <v>0.312874441584227</v>
      </c>
      <c r="U43" s="65">
        <f t="shared" si="3"/>
        <v>0.5463221918194783</v>
      </c>
      <c r="V43" s="49">
        <f t="shared" si="9"/>
        <v>226259</v>
      </c>
      <c r="W43" s="67">
        <f t="shared" si="10"/>
        <v>0.5208323204822791</v>
      </c>
      <c r="X43" s="67">
        <f t="shared" si="11"/>
        <v>0.4791676795177208</v>
      </c>
      <c r="Y43" s="67">
        <f t="shared" si="12"/>
        <v>0.6529539761511733</v>
      </c>
      <c r="Z43" s="35">
        <v>40485</v>
      </c>
      <c r="AA43" s="35">
        <v>40490</v>
      </c>
      <c r="AB43" s="35">
        <v>40492</v>
      </c>
      <c r="AC43" s="35">
        <v>40494</v>
      </c>
      <c r="AD43" s="35">
        <v>40511</v>
      </c>
      <c r="AE43" s="35"/>
      <c r="AF43" s="35"/>
      <c r="AG43" s="35"/>
      <c r="AH43" s="36">
        <v>1</v>
      </c>
    </row>
    <row r="44" spans="1:34" ht="14.25" thickBot="1" thickTop="1">
      <c r="A44" s="82" t="s">
        <v>43</v>
      </c>
      <c r="B44" s="77">
        <v>198457</v>
      </c>
      <c r="C44" s="21">
        <v>1059</v>
      </c>
      <c r="D44" s="22">
        <v>6122</v>
      </c>
      <c r="E44" s="23">
        <v>4814</v>
      </c>
      <c r="F44" s="23">
        <v>686</v>
      </c>
      <c r="G44" s="24">
        <v>339</v>
      </c>
      <c r="H44" s="23">
        <v>442</v>
      </c>
      <c r="I44" s="88">
        <v>101770</v>
      </c>
      <c r="J44" s="23">
        <f t="shared" si="0"/>
        <v>115232</v>
      </c>
      <c r="K44" s="92">
        <f t="shared" si="5"/>
        <v>0.5806396347823458</v>
      </c>
      <c r="L44" s="29">
        <v>59285</v>
      </c>
      <c r="M44" s="30">
        <v>18777</v>
      </c>
      <c r="N44" s="30">
        <f t="shared" si="1"/>
        <v>78062</v>
      </c>
      <c r="O44" s="71">
        <f t="shared" si="6"/>
        <v>0.3933446540056536</v>
      </c>
      <c r="P44" s="68">
        <f t="shared" si="7"/>
        <v>0.6774333518467093</v>
      </c>
      <c r="Q44" s="31">
        <v>51697</v>
      </c>
      <c r="R44" s="32">
        <v>5328</v>
      </c>
      <c r="S44" s="47">
        <f t="shared" si="8"/>
        <v>57025</v>
      </c>
      <c r="T44" s="65">
        <f t="shared" si="2"/>
        <v>0.2873418423134482</v>
      </c>
      <c r="U44" s="65">
        <f t="shared" si="3"/>
        <v>0.5897897338835624</v>
      </c>
      <c r="V44" s="49">
        <f t="shared" si="9"/>
        <v>135087</v>
      </c>
      <c r="W44" s="67">
        <f t="shared" si="10"/>
        <v>0.5778646353831235</v>
      </c>
      <c r="X44" s="67">
        <f t="shared" si="11"/>
        <v>0.4221353646168765</v>
      </c>
      <c r="Y44" s="67">
        <f t="shared" si="12"/>
        <v>0.6806864963191018</v>
      </c>
      <c r="Z44" s="35">
        <v>40512</v>
      </c>
      <c r="AA44" s="35"/>
      <c r="AB44" s="35"/>
      <c r="AC44" s="35"/>
      <c r="AD44" s="35"/>
      <c r="AE44" s="35"/>
      <c r="AF44" s="35"/>
      <c r="AG44" s="35"/>
      <c r="AH44" s="36">
        <v>1</v>
      </c>
    </row>
    <row r="45" spans="1:34" s="20" customFormat="1" ht="14.25" thickBot="1" thickTop="1">
      <c r="A45" s="82" t="s">
        <v>44</v>
      </c>
      <c r="B45" s="78">
        <v>779330</v>
      </c>
      <c r="C45" s="21">
        <v>3398</v>
      </c>
      <c r="D45" s="22">
        <v>17185</v>
      </c>
      <c r="E45" s="23">
        <v>44778</v>
      </c>
      <c r="F45" s="25"/>
      <c r="G45" s="28">
        <v>640</v>
      </c>
      <c r="H45" s="26">
        <v>2888</v>
      </c>
      <c r="I45" s="88">
        <v>491092</v>
      </c>
      <c r="J45" s="23">
        <f t="shared" si="0"/>
        <v>559981</v>
      </c>
      <c r="K45" s="92">
        <f t="shared" si="5"/>
        <v>0.7185415677569194</v>
      </c>
      <c r="L45" s="29">
        <v>278080</v>
      </c>
      <c r="M45" s="30">
        <v>109478</v>
      </c>
      <c r="N45" s="30">
        <f t="shared" si="1"/>
        <v>387558</v>
      </c>
      <c r="O45" s="71">
        <f t="shared" si="6"/>
        <v>0.4972963956218803</v>
      </c>
      <c r="P45" s="68">
        <f t="shared" si="7"/>
        <v>0.6920913388132811</v>
      </c>
      <c r="Q45" s="31">
        <v>118982</v>
      </c>
      <c r="R45" s="32">
        <v>16887</v>
      </c>
      <c r="S45" s="47">
        <f t="shared" si="8"/>
        <v>135869</v>
      </c>
      <c r="T45" s="65">
        <f t="shared" si="2"/>
        <v>0.17434077990068392</v>
      </c>
      <c r="U45" s="65">
        <f t="shared" si="3"/>
        <v>0.4713778197184271</v>
      </c>
      <c r="V45" s="49">
        <f t="shared" si="9"/>
        <v>523427</v>
      </c>
      <c r="W45" s="67">
        <f t="shared" si="10"/>
        <v>0.740424166120586</v>
      </c>
      <c r="X45" s="67">
        <f t="shared" si="11"/>
        <v>0.25957583387941396</v>
      </c>
      <c r="Y45" s="67">
        <f t="shared" si="12"/>
        <v>0.6716371755225643</v>
      </c>
      <c r="Z45" s="35">
        <v>40490</v>
      </c>
      <c r="AA45" s="35">
        <v>40513</v>
      </c>
      <c r="AB45" s="35"/>
      <c r="AC45" s="35"/>
      <c r="AD45" s="35"/>
      <c r="AE45" s="35"/>
      <c r="AF45" s="35"/>
      <c r="AG45" s="35"/>
      <c r="AH45" s="36">
        <v>1</v>
      </c>
    </row>
    <row r="46" spans="1:34" s="20" customFormat="1" ht="14.25" thickBot="1" thickTop="1">
      <c r="A46" s="82" t="s">
        <v>64</v>
      </c>
      <c r="B46" s="78">
        <v>148500</v>
      </c>
      <c r="C46" s="21">
        <v>2471</v>
      </c>
      <c r="D46" s="22">
        <v>4617</v>
      </c>
      <c r="E46" s="23">
        <v>9196</v>
      </c>
      <c r="F46" s="23">
        <v>595</v>
      </c>
      <c r="G46" s="24">
        <v>85</v>
      </c>
      <c r="H46" s="23">
        <v>298</v>
      </c>
      <c r="I46" s="88">
        <v>51323</v>
      </c>
      <c r="J46" s="23">
        <f t="shared" si="0"/>
        <v>68585</v>
      </c>
      <c r="K46" s="92">
        <f t="shared" si="5"/>
        <v>0.46185185185185185</v>
      </c>
      <c r="L46" s="29">
        <v>40476</v>
      </c>
      <c r="M46" s="30">
        <v>9712</v>
      </c>
      <c r="N46" s="30">
        <f t="shared" si="1"/>
        <v>50188</v>
      </c>
      <c r="O46" s="71">
        <f t="shared" si="6"/>
        <v>0.33796632996632997</v>
      </c>
      <c r="P46" s="68">
        <f t="shared" si="7"/>
        <v>0.7317635051396078</v>
      </c>
      <c r="Q46" s="31">
        <v>47636</v>
      </c>
      <c r="R46" s="32">
        <v>4518</v>
      </c>
      <c r="S46" s="47">
        <v>47636</v>
      </c>
      <c r="T46" s="65">
        <f t="shared" si="2"/>
        <v>0.3207811447811448</v>
      </c>
      <c r="U46" s="65">
        <f t="shared" si="3"/>
        <v>0.49019829795116127</v>
      </c>
      <c r="V46" s="49">
        <f>98037</f>
        <v>98037</v>
      </c>
      <c r="W46" s="67">
        <f t="shared" si="10"/>
        <v>0.511929169599233</v>
      </c>
      <c r="X46" s="67">
        <f t="shared" si="11"/>
        <v>0.48589818129889734</v>
      </c>
      <c r="Y46" s="67">
        <f t="shared" si="12"/>
        <v>0.6601818181818182</v>
      </c>
      <c r="Z46" s="35">
        <v>40486</v>
      </c>
      <c r="AA46" s="35">
        <v>40490</v>
      </c>
      <c r="AB46" s="35"/>
      <c r="AC46" s="35"/>
      <c r="AD46" s="35"/>
      <c r="AE46" s="35"/>
      <c r="AF46" s="35"/>
      <c r="AG46" s="35"/>
      <c r="AH46" s="36"/>
    </row>
    <row r="47" spans="1:34" s="20" customFormat="1" ht="14.25" thickBot="1" thickTop="1">
      <c r="A47" s="82" t="s">
        <v>45</v>
      </c>
      <c r="B47" s="78">
        <v>96463</v>
      </c>
      <c r="C47" s="21">
        <f>559+1</f>
        <v>560</v>
      </c>
      <c r="D47" s="22">
        <f>1619+379</f>
        <v>1998</v>
      </c>
      <c r="E47" s="23">
        <v>4141</v>
      </c>
      <c r="F47" s="23">
        <v>90</v>
      </c>
      <c r="G47" s="24">
        <f>50+132</f>
        <v>182</v>
      </c>
      <c r="H47" s="23">
        <v>102</v>
      </c>
      <c r="I47" s="88">
        <v>47826</v>
      </c>
      <c r="J47" s="23">
        <f t="shared" si="0"/>
        <v>54899</v>
      </c>
      <c r="K47" s="92">
        <f t="shared" si="5"/>
        <v>0.5691197661279455</v>
      </c>
      <c r="L47" s="29">
        <v>33893</v>
      </c>
      <c r="M47" s="30">
        <v>7167</v>
      </c>
      <c r="N47" s="30">
        <f t="shared" si="1"/>
        <v>41060</v>
      </c>
      <c r="O47" s="71">
        <f t="shared" si="6"/>
        <v>0.42565543265293426</v>
      </c>
      <c r="P47" s="68">
        <f t="shared" si="7"/>
        <v>0.7479189056266963</v>
      </c>
      <c r="Q47" s="31">
        <v>25004</v>
      </c>
      <c r="R47" s="32">
        <v>1269</v>
      </c>
      <c r="S47" s="47">
        <f t="shared" si="8"/>
        <v>26273</v>
      </c>
      <c r="T47" s="65">
        <f t="shared" si="2"/>
        <v>0.2723634968848159</v>
      </c>
      <c r="U47" s="65">
        <f t="shared" si="3"/>
        <v>0.5401854555174045</v>
      </c>
      <c r="V47" s="49">
        <f t="shared" si="9"/>
        <v>67333</v>
      </c>
      <c r="W47" s="67">
        <f t="shared" si="10"/>
        <v>0.6098049990346487</v>
      </c>
      <c r="X47" s="67">
        <f t="shared" si="11"/>
        <v>0.3901950009653513</v>
      </c>
      <c r="Y47" s="67">
        <f t="shared" si="12"/>
        <v>0.6980189295377502</v>
      </c>
      <c r="Z47" s="35">
        <v>40486</v>
      </c>
      <c r="AA47" s="35">
        <v>40499</v>
      </c>
      <c r="AB47" s="35"/>
      <c r="AC47" s="35"/>
      <c r="AD47" s="35"/>
      <c r="AE47" s="35"/>
      <c r="AF47" s="35"/>
      <c r="AG47" s="35"/>
      <c r="AH47" s="36">
        <v>1</v>
      </c>
    </row>
    <row r="48" spans="1:34" s="20" customFormat="1" ht="14.25" thickBot="1" thickTop="1">
      <c r="A48" s="82" t="s">
        <v>46</v>
      </c>
      <c r="B48" s="78">
        <v>2298</v>
      </c>
      <c r="C48" s="21" t="s">
        <v>99</v>
      </c>
      <c r="D48" s="22" t="s">
        <v>100</v>
      </c>
      <c r="E48" s="23">
        <v>2288</v>
      </c>
      <c r="F48" s="23" t="s">
        <v>99</v>
      </c>
      <c r="G48" s="24">
        <v>5</v>
      </c>
      <c r="H48" s="23">
        <v>5</v>
      </c>
      <c r="I48" s="88" t="s">
        <v>100</v>
      </c>
      <c r="J48" s="23">
        <f t="shared" si="0"/>
        <v>2298</v>
      </c>
      <c r="K48" s="92">
        <f t="shared" si="5"/>
        <v>1</v>
      </c>
      <c r="L48" s="29">
        <v>1890</v>
      </c>
      <c r="M48" s="30"/>
      <c r="N48" s="30">
        <f t="shared" si="1"/>
        <v>1890</v>
      </c>
      <c r="O48" s="71">
        <f t="shared" si="6"/>
        <v>0.8224543080939948</v>
      </c>
      <c r="P48" s="68">
        <f t="shared" si="7"/>
        <v>0.8224543080939948</v>
      </c>
      <c r="Q48" s="31"/>
      <c r="R48" s="32"/>
      <c r="S48" s="47">
        <f t="shared" si="8"/>
        <v>0</v>
      </c>
      <c r="T48" s="65">
        <f t="shared" si="2"/>
        <v>0</v>
      </c>
      <c r="U48" s="65" t="e">
        <f t="shared" si="3"/>
        <v>#VALUE!</v>
      </c>
      <c r="V48" s="49">
        <f t="shared" si="9"/>
        <v>1890</v>
      </c>
      <c r="W48" s="67">
        <f t="shared" si="10"/>
        <v>1</v>
      </c>
      <c r="X48" s="67">
        <f t="shared" si="11"/>
        <v>0</v>
      </c>
      <c r="Y48" s="67">
        <f t="shared" si="12"/>
        <v>0.8224543080939948</v>
      </c>
      <c r="Z48" s="35">
        <v>40486</v>
      </c>
      <c r="AA48" s="35"/>
      <c r="AB48" s="35"/>
      <c r="AC48" s="35"/>
      <c r="AD48" s="35"/>
      <c r="AE48" s="35"/>
      <c r="AF48" s="35"/>
      <c r="AG48" s="35"/>
      <c r="AH48" s="36"/>
    </row>
    <row r="49" spans="1:34" ht="14.25" thickBot="1" thickTop="1">
      <c r="A49" s="82" t="s">
        <v>47</v>
      </c>
      <c r="B49" s="77">
        <v>25919</v>
      </c>
      <c r="C49" s="21">
        <v>6</v>
      </c>
      <c r="D49" s="22">
        <v>496</v>
      </c>
      <c r="E49" s="23">
        <v>4103</v>
      </c>
      <c r="F49" s="23" t="s">
        <v>99</v>
      </c>
      <c r="G49" s="24">
        <v>37</v>
      </c>
      <c r="H49" s="23">
        <v>33</v>
      </c>
      <c r="I49" s="88">
        <v>10891</v>
      </c>
      <c r="J49" s="23">
        <f t="shared" si="0"/>
        <v>15566</v>
      </c>
      <c r="K49" s="92">
        <f t="shared" si="5"/>
        <v>0.6005632933369343</v>
      </c>
      <c r="L49" s="29">
        <v>10726</v>
      </c>
      <c r="M49" s="30">
        <v>1547</v>
      </c>
      <c r="N49" s="30">
        <f t="shared" si="1"/>
        <v>12273</v>
      </c>
      <c r="O49" s="71">
        <f t="shared" si="6"/>
        <v>0.4735136386434662</v>
      </c>
      <c r="P49" s="68">
        <f t="shared" si="7"/>
        <v>0.7884491841192343</v>
      </c>
      <c r="Q49" s="31">
        <v>3210</v>
      </c>
      <c r="R49" s="32">
        <v>288</v>
      </c>
      <c r="S49" s="47">
        <f t="shared" si="8"/>
        <v>3498</v>
      </c>
      <c r="T49" s="65">
        <f t="shared" si="2"/>
        <v>0.13495891045179212</v>
      </c>
      <c r="U49" s="65">
        <f t="shared" si="3"/>
        <v>0.23276550439180196</v>
      </c>
      <c r="V49" s="49">
        <f t="shared" si="9"/>
        <v>15771</v>
      </c>
      <c r="W49" s="67">
        <f t="shared" si="10"/>
        <v>0.778200494578657</v>
      </c>
      <c r="X49" s="67">
        <f t="shared" si="11"/>
        <v>0.22179950542134297</v>
      </c>
      <c r="Y49" s="67">
        <f t="shared" si="12"/>
        <v>0.6084725490952583</v>
      </c>
      <c r="Z49" s="35">
        <v>40486</v>
      </c>
      <c r="AA49" s="35"/>
      <c r="AB49" s="35"/>
      <c r="AC49" s="35"/>
      <c r="AD49" s="35"/>
      <c r="AE49" s="35"/>
      <c r="AF49" s="35"/>
      <c r="AG49" s="35"/>
      <c r="AH49" s="36"/>
    </row>
    <row r="50" spans="1:34" s="20" customFormat="1" ht="14.25" thickBot="1" thickTop="1">
      <c r="A50" s="82" t="s">
        <v>48</v>
      </c>
      <c r="B50" s="78">
        <v>196133</v>
      </c>
      <c r="C50" s="21">
        <v>761</v>
      </c>
      <c r="D50" s="21">
        <v>1559</v>
      </c>
      <c r="E50" s="21">
        <v>5879</v>
      </c>
      <c r="F50" s="21">
        <v>217</v>
      </c>
      <c r="G50" s="21">
        <v>694</v>
      </c>
      <c r="H50" s="21">
        <v>268</v>
      </c>
      <c r="I50" s="89">
        <v>96782</v>
      </c>
      <c r="J50" s="23">
        <f t="shared" si="0"/>
        <v>106160</v>
      </c>
      <c r="K50" s="92">
        <f t="shared" si="5"/>
        <v>0.5412653658486843</v>
      </c>
      <c r="L50" s="29">
        <v>59724</v>
      </c>
      <c r="M50" s="30">
        <v>11907</v>
      </c>
      <c r="N50" s="30">
        <f t="shared" si="1"/>
        <v>71631</v>
      </c>
      <c r="O50" s="71">
        <f t="shared" si="6"/>
        <v>0.36521646025910987</v>
      </c>
      <c r="P50" s="68">
        <f t="shared" si="7"/>
        <v>0.6747456669178599</v>
      </c>
      <c r="Q50" s="31">
        <v>46327</v>
      </c>
      <c r="R50" s="31">
        <v>4359</v>
      </c>
      <c r="S50" s="47">
        <f t="shared" si="8"/>
        <v>50686</v>
      </c>
      <c r="T50" s="65">
        <f t="shared" si="2"/>
        <v>0.25842667985499634</v>
      </c>
      <c r="U50" s="65">
        <f t="shared" si="3"/>
        <v>0.5101710098539521</v>
      </c>
      <c r="V50" s="49">
        <f t="shared" si="9"/>
        <v>122317</v>
      </c>
      <c r="W50" s="67">
        <f t="shared" si="10"/>
        <v>0.5856176982757916</v>
      </c>
      <c r="X50" s="67">
        <f t="shared" si="11"/>
        <v>0.4143823017242084</v>
      </c>
      <c r="Y50" s="67">
        <f t="shared" si="12"/>
        <v>0.6236431401141063</v>
      </c>
      <c r="Z50" s="35">
        <v>40486</v>
      </c>
      <c r="AA50" s="35">
        <v>40512</v>
      </c>
      <c r="AB50" s="35"/>
      <c r="AC50" s="35"/>
      <c r="AD50" s="35"/>
      <c r="AE50" s="35"/>
      <c r="AF50" s="35"/>
      <c r="AG50" s="35"/>
      <c r="AH50" s="36">
        <v>1</v>
      </c>
    </row>
    <row r="51" spans="1:34" ht="14.25" thickBot="1" thickTop="1">
      <c r="A51" s="82" t="s">
        <v>49</v>
      </c>
      <c r="B51" s="77">
        <v>248273</v>
      </c>
      <c r="C51" s="21">
        <v>686</v>
      </c>
      <c r="D51" s="21">
        <v>6175</v>
      </c>
      <c r="E51" s="21">
        <v>15792</v>
      </c>
      <c r="F51" s="21">
        <v>542</v>
      </c>
      <c r="G51" s="21">
        <v>171</v>
      </c>
      <c r="H51" s="21">
        <v>341</v>
      </c>
      <c r="I51" s="89">
        <v>143638</v>
      </c>
      <c r="J51" s="23">
        <f t="shared" si="0"/>
        <v>167345</v>
      </c>
      <c r="K51" s="92">
        <f t="shared" si="5"/>
        <v>0.6740362423622384</v>
      </c>
      <c r="L51" s="29">
        <f>7404+8841+86346</f>
        <v>102591</v>
      </c>
      <c r="M51" s="30">
        <v>28211</v>
      </c>
      <c r="N51" s="30">
        <f t="shared" si="1"/>
        <v>130802</v>
      </c>
      <c r="O51" s="71">
        <f t="shared" si="6"/>
        <v>0.5268474622693567</v>
      </c>
      <c r="P51" s="68">
        <f t="shared" si="7"/>
        <v>0.7816307627954227</v>
      </c>
      <c r="Q51" s="31">
        <v>60580</v>
      </c>
      <c r="R51" s="32"/>
      <c r="S51" s="47">
        <f t="shared" si="8"/>
        <v>60580</v>
      </c>
      <c r="T51" s="65">
        <f t="shared" si="2"/>
        <v>0.244005590620003</v>
      </c>
      <c r="U51" s="65">
        <f t="shared" si="3"/>
        <v>0.5789649734792374</v>
      </c>
      <c r="V51" s="49">
        <f t="shared" si="9"/>
        <v>191382</v>
      </c>
      <c r="W51" s="67">
        <f t="shared" si="10"/>
        <v>0.6834603045218464</v>
      </c>
      <c r="X51" s="67">
        <f t="shared" si="11"/>
        <v>0.31653969547815364</v>
      </c>
      <c r="Y51" s="67">
        <f t="shared" si="12"/>
        <v>0.7708530528893597</v>
      </c>
      <c r="Z51" s="35">
        <v>40498</v>
      </c>
      <c r="AA51" s="35"/>
      <c r="AB51" s="35"/>
      <c r="AC51" s="35"/>
      <c r="AD51" s="35"/>
      <c r="AE51" s="35"/>
      <c r="AF51" s="35"/>
      <c r="AG51" s="35"/>
      <c r="AH51" s="36"/>
    </row>
    <row r="52" spans="1:34" ht="14.25" thickBot="1" thickTop="1">
      <c r="A52" s="82" t="s">
        <v>50</v>
      </c>
      <c r="B52" s="77">
        <v>229109</v>
      </c>
      <c r="C52" s="21">
        <v>1925</v>
      </c>
      <c r="D52" s="22">
        <v>437</v>
      </c>
      <c r="E52" s="23">
        <v>8819</v>
      </c>
      <c r="F52" s="23">
        <v>140</v>
      </c>
      <c r="G52" s="24">
        <v>361</v>
      </c>
      <c r="H52" s="23">
        <v>143</v>
      </c>
      <c r="I52" s="88">
        <v>115476</v>
      </c>
      <c r="J52" s="23">
        <f t="shared" si="0"/>
        <v>127301</v>
      </c>
      <c r="K52" s="92">
        <f t="shared" si="5"/>
        <v>0.5556350907210105</v>
      </c>
      <c r="L52" s="29">
        <f>(78964-17317)</f>
        <v>61647</v>
      </c>
      <c r="M52" s="30">
        <v>17317</v>
      </c>
      <c r="N52" s="30">
        <f t="shared" si="1"/>
        <v>78964</v>
      </c>
      <c r="O52" s="71">
        <f t="shared" si="6"/>
        <v>0.3446569100297238</v>
      </c>
      <c r="P52" s="68">
        <f t="shared" si="7"/>
        <v>0.620293634771133</v>
      </c>
      <c r="Q52" s="31"/>
      <c r="R52" s="32"/>
      <c r="S52" s="47">
        <f t="shared" si="8"/>
        <v>0</v>
      </c>
      <c r="T52" s="65">
        <f t="shared" si="2"/>
        <v>0</v>
      </c>
      <c r="U52" s="65">
        <f t="shared" si="3"/>
        <v>0</v>
      </c>
      <c r="V52" s="49">
        <f t="shared" si="9"/>
        <v>78964</v>
      </c>
      <c r="W52" s="67">
        <f t="shared" si="10"/>
        <v>1</v>
      </c>
      <c r="X52" s="67">
        <f t="shared" si="11"/>
        <v>0</v>
      </c>
      <c r="Y52" s="67">
        <f t="shared" si="12"/>
        <v>0.3446569100297238</v>
      </c>
      <c r="Z52" s="35">
        <v>40500</v>
      </c>
      <c r="AA52" s="35"/>
      <c r="AB52" s="35"/>
      <c r="AC52" s="35"/>
      <c r="AD52" s="35"/>
      <c r="AE52" s="35"/>
      <c r="AF52" s="35"/>
      <c r="AG52" s="35"/>
      <c r="AH52" s="36">
        <v>1</v>
      </c>
    </row>
    <row r="53" spans="1:34" ht="14.25" thickBot="1" thickTop="1">
      <c r="A53" s="82" t="s">
        <v>51</v>
      </c>
      <c r="B53" s="77">
        <v>40140</v>
      </c>
      <c r="C53" s="21">
        <v>495</v>
      </c>
      <c r="D53" s="22">
        <v>1215</v>
      </c>
      <c r="E53" s="23">
        <v>9058</v>
      </c>
      <c r="F53" s="23"/>
      <c r="G53" s="24">
        <v>116</v>
      </c>
      <c r="H53" s="23">
        <v>47</v>
      </c>
      <c r="I53" s="88">
        <v>14696</v>
      </c>
      <c r="J53" s="23">
        <f t="shared" si="0"/>
        <v>25627</v>
      </c>
      <c r="K53" s="92">
        <f t="shared" si="5"/>
        <v>0.6384404583956154</v>
      </c>
      <c r="L53" s="29">
        <v>13701</v>
      </c>
      <c r="M53" s="30">
        <v>4132</v>
      </c>
      <c r="N53" s="30">
        <f t="shared" si="1"/>
        <v>17833</v>
      </c>
      <c r="O53" s="71">
        <f t="shared" si="6"/>
        <v>0.4442700548081714</v>
      </c>
      <c r="P53" s="68">
        <f t="shared" si="7"/>
        <v>0.6958676395988606</v>
      </c>
      <c r="Q53" s="31">
        <v>7776</v>
      </c>
      <c r="R53" s="32">
        <v>547</v>
      </c>
      <c r="S53" s="47">
        <f t="shared" si="8"/>
        <v>8323</v>
      </c>
      <c r="T53" s="65">
        <f t="shared" si="2"/>
        <v>0.20734927752864973</v>
      </c>
      <c r="U53" s="65">
        <f t="shared" si="3"/>
        <v>0.3271105172142745</v>
      </c>
      <c r="V53" s="49">
        <f t="shared" si="9"/>
        <v>26156</v>
      </c>
      <c r="W53" s="67">
        <f t="shared" si="10"/>
        <v>0.6817938522709894</v>
      </c>
      <c r="X53" s="67">
        <f t="shared" si="11"/>
        <v>0.31820614772901057</v>
      </c>
      <c r="Y53" s="67">
        <f t="shared" si="12"/>
        <v>0.6516193323368211</v>
      </c>
      <c r="Z53" s="35">
        <v>40505</v>
      </c>
      <c r="AA53" s="35">
        <v>40513</v>
      </c>
      <c r="AB53" s="35"/>
      <c r="AC53" s="35"/>
      <c r="AD53" s="35"/>
      <c r="AE53" s="35"/>
      <c r="AF53" s="35"/>
      <c r="AG53" s="35"/>
      <c r="AH53" s="36">
        <v>1</v>
      </c>
    </row>
    <row r="54" spans="1:34" ht="14.25" thickBot="1" thickTop="1">
      <c r="A54" s="81" t="s">
        <v>52</v>
      </c>
      <c r="B54" s="77">
        <v>31163</v>
      </c>
      <c r="C54" s="21">
        <v>421</v>
      </c>
      <c r="D54" s="22">
        <v>677</v>
      </c>
      <c r="E54" s="23">
        <v>1678</v>
      </c>
      <c r="F54" s="23">
        <v>38</v>
      </c>
      <c r="G54" s="24">
        <v>37</v>
      </c>
      <c r="H54" s="23">
        <v>18</v>
      </c>
      <c r="I54" s="88">
        <v>14912</v>
      </c>
      <c r="J54" s="23">
        <f t="shared" si="0"/>
        <v>17781</v>
      </c>
      <c r="K54" s="92">
        <f t="shared" si="5"/>
        <v>0.5705804961011456</v>
      </c>
      <c r="L54" s="29">
        <v>11469</v>
      </c>
      <c r="M54" s="30">
        <v>1947</v>
      </c>
      <c r="N54" s="30">
        <f t="shared" si="1"/>
        <v>13416</v>
      </c>
      <c r="O54" s="71">
        <f t="shared" si="6"/>
        <v>0.43051054134711036</v>
      </c>
      <c r="P54" s="68">
        <f t="shared" si="7"/>
        <v>0.754513244474439</v>
      </c>
      <c r="Q54" s="31">
        <v>7130</v>
      </c>
      <c r="R54" s="32">
        <v>0</v>
      </c>
      <c r="S54" s="47">
        <f t="shared" si="8"/>
        <v>7130</v>
      </c>
      <c r="T54" s="65">
        <f t="shared" si="2"/>
        <v>0.22879697076661426</v>
      </c>
      <c r="U54" s="65">
        <f t="shared" si="3"/>
        <v>0.4387422312473079</v>
      </c>
      <c r="V54" s="49">
        <f t="shared" si="9"/>
        <v>20546</v>
      </c>
      <c r="W54" s="67">
        <f t="shared" si="10"/>
        <v>0.6529738148544729</v>
      </c>
      <c r="X54" s="67">
        <f t="shared" si="11"/>
        <v>0.34702618514552713</v>
      </c>
      <c r="Y54" s="67">
        <f t="shared" si="12"/>
        <v>0.6593075121137246</v>
      </c>
      <c r="Z54" s="35"/>
      <c r="AA54" s="35"/>
      <c r="AB54" s="35"/>
      <c r="AC54" s="35"/>
      <c r="AD54" s="35"/>
      <c r="AE54" s="35"/>
      <c r="AF54" s="35"/>
      <c r="AG54" s="35"/>
      <c r="AH54" s="36"/>
    </row>
    <row r="55" spans="1:34" ht="14.25" thickBot="1" thickTop="1">
      <c r="A55" s="81" t="s">
        <v>53</v>
      </c>
      <c r="B55" s="77">
        <v>7642</v>
      </c>
      <c r="C55" s="21"/>
      <c r="D55" s="22"/>
      <c r="E55" s="23">
        <v>1475</v>
      </c>
      <c r="F55" s="23"/>
      <c r="G55" s="24">
        <v>15</v>
      </c>
      <c r="H55" s="23">
        <v>13</v>
      </c>
      <c r="I55" s="88">
        <v>3409</v>
      </c>
      <c r="J55" s="23">
        <f t="shared" si="0"/>
        <v>4912</v>
      </c>
      <c r="K55" s="92">
        <f t="shared" si="5"/>
        <v>0.6427636744307773</v>
      </c>
      <c r="L55" s="29">
        <v>2172</v>
      </c>
      <c r="M55" s="30"/>
      <c r="N55" s="30">
        <f t="shared" si="1"/>
        <v>2172</v>
      </c>
      <c r="O55" s="71">
        <f t="shared" si="6"/>
        <v>0.2842187908924365</v>
      </c>
      <c r="P55" s="68">
        <f t="shared" si="7"/>
        <v>0.44218241042345274</v>
      </c>
      <c r="Q55" s="31">
        <v>1957</v>
      </c>
      <c r="R55" s="32">
        <v>106</v>
      </c>
      <c r="S55" s="47">
        <f t="shared" si="8"/>
        <v>2063</v>
      </c>
      <c r="T55" s="65">
        <f t="shared" si="2"/>
        <v>0.26995550902904997</v>
      </c>
      <c r="U55" s="65">
        <f t="shared" si="3"/>
        <v>0.4873612095440586</v>
      </c>
      <c r="V55" s="49">
        <f t="shared" si="9"/>
        <v>4235</v>
      </c>
      <c r="W55" s="67">
        <f t="shared" si="10"/>
        <v>0.5128689492325856</v>
      </c>
      <c r="X55" s="67">
        <f t="shared" si="11"/>
        <v>0.4871310507674144</v>
      </c>
      <c r="Y55" s="67">
        <f t="shared" si="12"/>
        <v>0.5541742999214865</v>
      </c>
      <c r="Z55" s="35">
        <v>40500</v>
      </c>
      <c r="AA55" s="35"/>
      <c r="AB55" s="35"/>
      <c r="AC55" s="35"/>
      <c r="AD55" s="35"/>
      <c r="AE55" s="35"/>
      <c r="AF55" s="35"/>
      <c r="AG55" s="35"/>
      <c r="AH55" s="36"/>
    </row>
    <row r="56" spans="1:34" ht="14.25" thickBot="1" thickTop="1">
      <c r="A56" s="82" t="s">
        <v>54</v>
      </c>
      <c r="B56" s="77">
        <v>149667</v>
      </c>
      <c r="C56" s="21">
        <v>456</v>
      </c>
      <c r="D56" s="22">
        <v>1376</v>
      </c>
      <c r="E56" s="23">
        <v>11679</v>
      </c>
      <c r="F56" s="23"/>
      <c r="G56" s="24">
        <v>230</v>
      </c>
      <c r="H56" s="23">
        <v>118</v>
      </c>
      <c r="I56" s="88">
        <v>50028</v>
      </c>
      <c r="J56" s="23">
        <f t="shared" si="0"/>
        <v>63887</v>
      </c>
      <c r="K56" s="92">
        <f t="shared" si="5"/>
        <v>0.42686096467491164</v>
      </c>
      <c r="L56" s="29">
        <v>33795</v>
      </c>
      <c r="M56" s="30">
        <v>9631</v>
      </c>
      <c r="N56" s="30">
        <f t="shared" si="1"/>
        <v>43426</v>
      </c>
      <c r="O56" s="71">
        <f t="shared" si="6"/>
        <v>0.2901508014458765</v>
      </c>
      <c r="P56" s="68">
        <f t="shared" si="7"/>
        <v>0.679731400754457</v>
      </c>
      <c r="Q56" s="31">
        <v>37856</v>
      </c>
      <c r="R56" s="32">
        <v>2861</v>
      </c>
      <c r="S56" s="47">
        <f t="shared" si="8"/>
        <v>40717</v>
      </c>
      <c r="T56" s="65">
        <f t="shared" si="2"/>
        <v>0.2720506190409375</v>
      </c>
      <c r="U56" s="65">
        <f t="shared" si="3"/>
        <v>0.4086452092052309</v>
      </c>
      <c r="V56" s="49">
        <f t="shared" si="9"/>
        <v>84143</v>
      </c>
      <c r="W56" s="67">
        <f t="shared" si="10"/>
        <v>0.5160975957595997</v>
      </c>
      <c r="X56" s="67">
        <f t="shared" si="11"/>
        <v>0.48390240424040026</v>
      </c>
      <c r="Y56" s="67">
        <f t="shared" si="12"/>
        <v>0.5622014204868141</v>
      </c>
      <c r="Z56" s="35">
        <v>40494</v>
      </c>
      <c r="AA56" s="35">
        <v>40505</v>
      </c>
      <c r="AB56" s="35"/>
      <c r="AC56" s="35"/>
      <c r="AD56" s="35"/>
      <c r="AE56" s="35"/>
      <c r="AF56" s="35"/>
      <c r="AG56" s="35"/>
      <c r="AH56" s="36">
        <v>1</v>
      </c>
    </row>
    <row r="57" spans="1:34" ht="14.25" thickBot="1" thickTop="1">
      <c r="A57" s="81" t="s">
        <v>55</v>
      </c>
      <c r="B57" s="77">
        <v>31891</v>
      </c>
      <c r="C57" s="21">
        <v>276</v>
      </c>
      <c r="D57" s="22">
        <v>247</v>
      </c>
      <c r="E57" s="23">
        <v>4333</v>
      </c>
      <c r="F57" s="23"/>
      <c r="G57" s="24">
        <v>62</v>
      </c>
      <c r="H57" s="26">
        <v>54</v>
      </c>
      <c r="I57" s="88">
        <v>15887</v>
      </c>
      <c r="J57" s="23">
        <f t="shared" si="0"/>
        <v>20859</v>
      </c>
      <c r="K57" s="92">
        <f t="shared" si="5"/>
        <v>0.6540716816656738</v>
      </c>
      <c r="L57" s="29">
        <v>13080</v>
      </c>
      <c r="M57" s="30">
        <v>2924</v>
      </c>
      <c r="N57" s="30">
        <f t="shared" si="1"/>
        <v>16004</v>
      </c>
      <c r="O57" s="71">
        <f t="shared" si="6"/>
        <v>0.5018343733341695</v>
      </c>
      <c r="P57" s="68">
        <f t="shared" si="7"/>
        <v>0.7672467520015341</v>
      </c>
      <c r="Q57" s="31">
        <v>6429</v>
      </c>
      <c r="R57" s="32">
        <v>402</v>
      </c>
      <c r="S57" s="47">
        <f t="shared" si="8"/>
        <v>6831</v>
      </c>
      <c r="T57" s="65">
        <f t="shared" si="2"/>
        <v>0.21419836317456337</v>
      </c>
      <c r="U57" s="65">
        <f t="shared" si="3"/>
        <v>0.4268307923019245</v>
      </c>
      <c r="V57" s="49">
        <f t="shared" si="9"/>
        <v>22835</v>
      </c>
      <c r="W57" s="67">
        <f t="shared" si="10"/>
        <v>0.7008539522662579</v>
      </c>
      <c r="X57" s="67">
        <f t="shared" si="11"/>
        <v>0.29914604773374204</v>
      </c>
      <c r="Y57" s="67">
        <f t="shared" si="12"/>
        <v>0.7160327365087329</v>
      </c>
      <c r="Z57" s="35">
        <v>40512</v>
      </c>
      <c r="AA57" s="35"/>
      <c r="AB57" s="35"/>
      <c r="AC57" s="35"/>
      <c r="AD57" s="35"/>
      <c r="AE57" s="35"/>
      <c r="AF57" s="35"/>
      <c r="AG57" s="35"/>
      <c r="AH57" s="36">
        <v>1</v>
      </c>
    </row>
    <row r="58" spans="1:34" ht="14.25" thickBot="1" thickTop="1">
      <c r="A58" s="81" t="s">
        <v>56</v>
      </c>
      <c r="B58" s="77">
        <v>423994</v>
      </c>
      <c r="C58" s="21">
        <f>1623+964</f>
        <v>2587</v>
      </c>
      <c r="D58" s="22">
        <f>893+17725+18+2</f>
        <v>18638</v>
      </c>
      <c r="E58" s="23">
        <v>13546</v>
      </c>
      <c r="F58" s="23"/>
      <c r="G58" s="24">
        <v>1272</v>
      </c>
      <c r="H58" s="26">
        <v>1125</v>
      </c>
      <c r="I58" s="88">
        <v>149321</v>
      </c>
      <c r="J58" s="23">
        <f t="shared" si="0"/>
        <v>186489</v>
      </c>
      <c r="K58" s="92">
        <f t="shared" si="5"/>
        <v>0.4398387713033675</v>
      </c>
      <c r="L58" s="29">
        <v>98941</v>
      </c>
      <c r="M58" s="30">
        <v>29623</v>
      </c>
      <c r="N58" s="30">
        <f t="shared" si="1"/>
        <v>128564</v>
      </c>
      <c r="O58" s="71">
        <f t="shared" si="6"/>
        <v>0.30322127199913207</v>
      </c>
      <c r="P58" s="68">
        <f t="shared" si="7"/>
        <v>0.6893918676168568</v>
      </c>
      <c r="Q58" s="31">
        <v>124423</v>
      </c>
      <c r="R58" s="32"/>
      <c r="S58" s="47">
        <f t="shared" si="8"/>
        <v>124423</v>
      </c>
      <c r="T58" s="65">
        <f t="shared" si="2"/>
        <v>0.2934546243578919</v>
      </c>
      <c r="U58" s="65">
        <f t="shared" si="3"/>
        <v>0.4529859141597463</v>
      </c>
      <c r="V58" s="49">
        <f t="shared" si="9"/>
        <v>252987</v>
      </c>
      <c r="W58" s="67">
        <f t="shared" si="10"/>
        <v>0.5081842149991896</v>
      </c>
      <c r="X58" s="67">
        <f t="shared" si="11"/>
        <v>0.4918157850008103</v>
      </c>
      <c r="Y58" s="67">
        <f t="shared" si="12"/>
        <v>0.5966758963570239</v>
      </c>
      <c r="Z58" s="35">
        <v>40490</v>
      </c>
      <c r="AA58" s="35"/>
      <c r="AB58" s="35"/>
      <c r="AC58" s="35"/>
      <c r="AD58" s="35"/>
      <c r="AE58" s="35"/>
      <c r="AF58" s="35"/>
      <c r="AG58" s="35"/>
      <c r="AH58" s="36"/>
    </row>
    <row r="59" spans="1:34" s="20" customFormat="1" ht="14.25" thickBot="1" thickTop="1">
      <c r="A59" s="82" t="s">
        <v>57</v>
      </c>
      <c r="B59" s="78">
        <v>102160</v>
      </c>
      <c r="C59" s="24">
        <v>564</v>
      </c>
      <c r="D59" s="23">
        <v>1250</v>
      </c>
      <c r="E59" s="23">
        <v>1361</v>
      </c>
      <c r="F59" s="23">
        <v>34</v>
      </c>
      <c r="G59" s="24">
        <v>25</v>
      </c>
      <c r="H59" s="23">
        <v>510</v>
      </c>
      <c r="I59" s="88">
        <v>40519</v>
      </c>
      <c r="J59" s="23">
        <f t="shared" si="0"/>
        <v>44263</v>
      </c>
      <c r="K59" s="92">
        <f t="shared" si="5"/>
        <v>0.43327133907595927</v>
      </c>
      <c r="L59" s="29">
        <v>22330</v>
      </c>
      <c r="M59" s="30"/>
      <c r="N59" s="30">
        <f t="shared" si="1"/>
        <v>22330</v>
      </c>
      <c r="O59" s="71">
        <f t="shared" si="6"/>
        <v>0.21857870007830854</v>
      </c>
      <c r="P59" s="68">
        <f t="shared" si="7"/>
        <v>0.5044845582088878</v>
      </c>
      <c r="Q59" s="31"/>
      <c r="R59" s="32"/>
      <c r="S59" s="47">
        <f t="shared" si="8"/>
        <v>0</v>
      </c>
      <c r="T59" s="65">
        <f>S59/B59</f>
        <v>0</v>
      </c>
      <c r="U59" s="65">
        <f>S59/(B59-I59)</f>
        <v>0</v>
      </c>
      <c r="V59" s="49">
        <f t="shared" si="9"/>
        <v>22330</v>
      </c>
      <c r="W59" s="67">
        <f t="shared" si="10"/>
        <v>1</v>
      </c>
      <c r="X59" s="67">
        <f t="shared" si="11"/>
        <v>0</v>
      </c>
      <c r="Y59" s="67">
        <f t="shared" si="12"/>
        <v>0.21857870007830854</v>
      </c>
      <c r="Z59" s="35"/>
      <c r="AA59" s="35"/>
      <c r="AB59" s="35"/>
      <c r="AC59" s="35"/>
      <c r="AD59" s="35"/>
      <c r="AE59" s="35"/>
      <c r="AF59" s="35"/>
      <c r="AG59" s="35"/>
      <c r="AH59" s="36"/>
    </row>
    <row r="60" spans="1:34" s="20" customFormat="1" ht="14.25" thickBot="1" thickTop="1">
      <c r="A60" s="83" t="s">
        <v>58</v>
      </c>
      <c r="B60" s="79">
        <v>28677</v>
      </c>
      <c r="C60" s="72">
        <v>109</v>
      </c>
      <c r="D60" s="73">
        <v>606</v>
      </c>
      <c r="E60" s="74">
        <v>537</v>
      </c>
      <c r="F60" s="74"/>
      <c r="G60" s="75">
        <v>124</v>
      </c>
      <c r="H60" s="74">
        <v>24</v>
      </c>
      <c r="I60" s="90">
        <v>12731</v>
      </c>
      <c r="J60" s="23">
        <f t="shared" si="0"/>
        <v>14131</v>
      </c>
      <c r="K60" s="92">
        <f t="shared" si="5"/>
        <v>0.49276423614743525</v>
      </c>
      <c r="L60" s="29">
        <v>7478</v>
      </c>
      <c r="M60" s="30">
        <v>1976</v>
      </c>
      <c r="N60" s="30">
        <f t="shared" si="1"/>
        <v>9454</v>
      </c>
      <c r="O60" s="70">
        <f t="shared" si="6"/>
        <v>0.3296718624681801</v>
      </c>
      <c r="P60" s="46">
        <f t="shared" si="7"/>
        <v>0.6690255466704409</v>
      </c>
      <c r="Q60" s="33">
        <v>7144</v>
      </c>
      <c r="R60" s="34">
        <v>430</v>
      </c>
      <c r="S60" s="47">
        <f t="shared" si="8"/>
        <v>7574</v>
      </c>
      <c r="T60" s="65">
        <f>S60/B60</f>
        <v>0.2641140984063884</v>
      </c>
      <c r="U60" s="65">
        <f>S60/(B60-I60)</f>
        <v>0.4749780509218613</v>
      </c>
      <c r="V60" s="49">
        <f t="shared" si="9"/>
        <v>17028</v>
      </c>
      <c r="W60" s="67">
        <f t="shared" si="10"/>
        <v>0.5552031947380784</v>
      </c>
      <c r="X60" s="67">
        <f t="shared" si="11"/>
        <v>0.44479680526192156</v>
      </c>
      <c r="Y60" s="67">
        <f t="shared" si="12"/>
        <v>0.5937859608745685</v>
      </c>
      <c r="Z60" s="35">
        <v>40490</v>
      </c>
      <c r="AA60" s="35">
        <v>40513</v>
      </c>
      <c r="AB60" s="35"/>
      <c r="AC60" s="35"/>
      <c r="AD60" s="35"/>
      <c r="AE60" s="35"/>
      <c r="AF60" s="35"/>
      <c r="AG60" s="35"/>
      <c r="AH60" s="36">
        <v>1</v>
      </c>
    </row>
    <row r="61" spans="1:25" ht="14.25" thickBot="1" thickTop="1">
      <c r="A61" s="80" t="s">
        <v>1</v>
      </c>
      <c r="B61" s="4">
        <f>SUM(B3:B60)</f>
        <v>17285882</v>
      </c>
      <c r="C61" s="3">
        <f>SUM(C3:C60)</f>
        <v>79192</v>
      </c>
      <c r="D61" s="3">
        <f aca="true" t="shared" si="13" ref="D61:I61">SUM(D3:D60)</f>
        <v>449397</v>
      </c>
      <c r="E61" s="3">
        <f t="shared" si="13"/>
        <v>551465</v>
      </c>
      <c r="F61" s="3">
        <f t="shared" si="13"/>
        <v>31925</v>
      </c>
      <c r="G61" s="3">
        <f t="shared" si="13"/>
        <v>18807</v>
      </c>
      <c r="H61" s="3">
        <f t="shared" si="13"/>
        <v>36900</v>
      </c>
      <c r="I61" s="3">
        <f t="shared" si="13"/>
        <v>6485143</v>
      </c>
      <c r="J61" s="3">
        <f>SUM(J3:J60)</f>
        <v>7652829</v>
      </c>
      <c r="K61" s="6">
        <f>J61/B61</f>
        <v>0.44272134913335637</v>
      </c>
      <c r="L61" s="5">
        <f>SUM(L3:L60)</f>
        <v>3920914</v>
      </c>
      <c r="M61" s="5">
        <f>SUM(M3:M60)</f>
        <v>896171</v>
      </c>
      <c r="N61" s="5">
        <f>SUM(N3:N60)</f>
        <v>4817085</v>
      </c>
      <c r="O61" s="18">
        <f>N61/B61</f>
        <v>0.27867163503719394</v>
      </c>
      <c r="P61" s="18">
        <f>N61/J61</f>
        <v>0.6294515400775321</v>
      </c>
      <c r="Q61" s="5">
        <f>SUM(Q3:Q60)</f>
        <v>3726673</v>
      </c>
      <c r="R61" s="5">
        <f>SUM(R3:R60)</f>
        <v>149832</v>
      </c>
      <c r="S61" s="5">
        <f t="shared" si="8"/>
        <v>3876505</v>
      </c>
      <c r="T61" s="94">
        <f>S61/B61</f>
        <v>0.22425844397179154</v>
      </c>
      <c r="U61" s="94">
        <f>S61/(B61-I61)</f>
        <v>0.358911089324536</v>
      </c>
      <c r="V61" s="5">
        <f t="shared" si="9"/>
        <v>8693590</v>
      </c>
      <c r="W61" s="66">
        <f t="shared" si="10"/>
        <v>0.5540961789088282</v>
      </c>
      <c r="X61" s="66">
        <f t="shared" si="11"/>
        <v>0.44590382109117177</v>
      </c>
      <c r="Y61" s="67">
        <f>V61/B61</f>
        <v>0.5029300790089855</v>
      </c>
    </row>
    <row r="62" spans="1:34" ht="25.5" customHeight="1" thickTop="1">
      <c r="A62" s="7"/>
      <c r="Z62" s="9"/>
      <c r="AA62" s="9"/>
      <c r="AB62" s="9"/>
      <c r="AC62" s="9"/>
      <c r="AD62" s="9"/>
      <c r="AE62" s="9"/>
      <c r="AF62" s="9"/>
      <c r="AG62" s="9"/>
      <c r="AH62" s="9">
        <f>COUNT(AH3:AH60)</f>
        <v>36</v>
      </c>
    </row>
    <row r="63" spans="1:15" ht="12.75">
      <c r="A63" s="1"/>
      <c r="B63" s="10"/>
      <c r="C63" s="1"/>
      <c r="L63" s="8"/>
      <c r="M63" s="13" t="s">
        <v>66</v>
      </c>
      <c r="N63" s="14">
        <f>V61</f>
        <v>8693590</v>
      </c>
      <c r="O63" s="17"/>
    </row>
    <row r="64" spans="13:14" ht="12.75">
      <c r="M64" s="15" t="s">
        <v>65</v>
      </c>
      <c r="N64" s="16">
        <f>N61/N63</f>
        <v>0.5540961789088282</v>
      </c>
    </row>
    <row r="65" spans="17:25" ht="12.75">
      <c r="Q65" s="10"/>
      <c r="S65" s="10"/>
      <c r="V65" s="10"/>
      <c r="W65" s="10"/>
      <c r="X65" s="10"/>
      <c r="Y65" s="10"/>
    </row>
    <row r="66" spans="13:14" ht="12.75">
      <c r="M66" s="15" t="s">
        <v>96</v>
      </c>
      <c r="N66" s="16">
        <f>M61/N61</f>
        <v>0.18604010516733668</v>
      </c>
    </row>
    <row r="67" spans="5:14" ht="12.75">
      <c r="E67" s="64"/>
      <c r="M67" s="15" t="s">
        <v>97</v>
      </c>
      <c r="N67" s="8">
        <f>1-N66</f>
        <v>0.8139598948326633</v>
      </c>
    </row>
    <row r="69" spans="13:14" ht="12.75">
      <c r="M69" s="15" t="s">
        <v>69</v>
      </c>
      <c r="N69" s="8">
        <f>O61</f>
        <v>0.27867163503719394</v>
      </c>
    </row>
    <row r="70" spans="13:14" ht="12.75">
      <c r="M70" s="15" t="s">
        <v>98</v>
      </c>
      <c r="N70" s="19">
        <f>T61</f>
        <v>0.22425844397179154</v>
      </c>
    </row>
    <row r="71" spans="13:16" ht="12.75">
      <c r="M71" s="15" t="s">
        <v>67</v>
      </c>
      <c r="N71" s="8">
        <f>Y61</f>
        <v>0.5029300790089855</v>
      </c>
      <c r="P71" s="8"/>
    </row>
    <row r="73" spans="13:15" ht="12.75">
      <c r="M73" s="15" t="s">
        <v>70</v>
      </c>
      <c r="N73" s="8">
        <f>P61</f>
        <v>0.6294515400775321</v>
      </c>
      <c r="O73" s="2" t="s">
        <v>73</v>
      </c>
    </row>
    <row r="74" spans="13:15" ht="12.75">
      <c r="M74" s="15" t="s">
        <v>71</v>
      </c>
      <c r="N74" s="8">
        <f>U61</f>
        <v>0.358911089324536</v>
      </c>
      <c r="O74" s="2" t="s">
        <v>72</v>
      </c>
    </row>
    <row r="76" spans="13:14" ht="12.75">
      <c r="M76" s="15" t="s">
        <v>68</v>
      </c>
      <c r="N76" s="8">
        <f>R61/V61</f>
        <v>0.01723476722504742</v>
      </c>
    </row>
  </sheetData>
  <sheetProtection/>
  <mergeCells count="5">
    <mergeCell ref="Q1:U1"/>
    <mergeCell ref="C1:K1"/>
    <mergeCell ref="Z1:AH1"/>
    <mergeCell ref="V1:Y1"/>
    <mergeCell ref="L1:P1"/>
  </mergeCells>
  <printOptions horizontalCentered="1"/>
  <pageMargins left="0.25" right="0.25" top="0.5" bottom="0.5" header="0.25" footer="0.25"/>
  <pageSetup horizontalDpi="600" verticalDpi="600" orientation="landscape" paperSize="5" r:id="rId1"/>
  <headerFooter alignWithMargins="0">
    <oddHeader xml:space="preserve">&amp;C&amp;"Arial,Bold"&amp;12STATE OF CALIFORNIA VOTE BY MAIL STATS -  NOVEMBER 2, 2010 GENERAL ELECTION </oddHeader>
    <oddFooter>&amp;L&amp;8November 2, 2010 General Election VBM Statistics - Statewide&amp;C&amp;P&amp;R&amp;8&amp;D   &amp;T</oddFooter>
  </headerFooter>
  <colBreaks count="1" manualBreakCount="1">
    <brk id="16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6:E6"/>
  <sheetViews>
    <sheetView zoomScalePageLayoutView="0" workbookViewId="0" topLeftCell="A1">
      <selection activeCell="B6" sqref="B6:F7"/>
    </sheetView>
  </sheetViews>
  <sheetFormatPr defaultColWidth="9.140625" defaultRowHeight="12.75"/>
  <cols>
    <col min="3" max="3" width="13.140625" style="0" bestFit="1" customWidth="1"/>
  </cols>
  <sheetData>
    <row r="6" spans="3:5" ht="12.75">
      <c r="C6" s="11"/>
      <c r="E6" s="1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 Costa County Clerk-Recorder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Baird</dc:creator>
  <cp:keywords/>
  <dc:description/>
  <cp:lastModifiedBy>clk001</cp:lastModifiedBy>
  <cp:lastPrinted>2010-10-08T23:24:39Z</cp:lastPrinted>
  <dcterms:created xsi:type="dcterms:W3CDTF">2004-10-14T22:47:07Z</dcterms:created>
  <dcterms:modified xsi:type="dcterms:W3CDTF">2010-12-13T23:51:38Z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